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083ayt4\Departamentos\Manolo\LICITACIONES\2023\SUMINISTROS RESIDENCIA Y CASA DE ACOGIDA - UNIDOS\"/>
    </mc:Choice>
  </mc:AlternateContent>
  <bookViews>
    <workbookView xWindow="0" yWindow="0" windowWidth="15360" windowHeight="8205" tabRatio="624" firstSheet="2" activeTab="2"/>
  </bookViews>
  <sheets>
    <sheet name="RELACIÓN DE LOTES" sheetId="13" r:id="rId1"/>
    <sheet name="1.FRUTAS Y VERDURAS" sheetId="11" r:id="rId2"/>
    <sheet name="2.CONGELADOS" sheetId="3" r:id="rId3"/>
    <sheet name="3.CARNES" sheetId="1" r:id="rId4"/>
    <sheet name="3.CHARCUTERIA" sheetId="2" r:id="rId5"/>
    <sheet name="4.PAN Y PASTELES" sheetId="14" r:id="rId6"/>
    <sheet name="5.LECHE, LACTEOS Y QUESOS" sheetId="6" r:id="rId7"/>
    <sheet name="6.ACEITES" sheetId="15" r:id="rId8"/>
    <sheet name="7.PRODUCTOS VARIOS" sheetId="12" r:id="rId9"/>
    <sheet name="8.BEBIDAS" sheetId="9" r:id="rId10"/>
    <sheet name="9.COMBUSTIBLE" sheetId="4" r:id="rId11"/>
    <sheet name="10.ROPA" sheetId="5" r:id="rId12"/>
    <sheet name="11.HUEVOS Y DERIVADOS" sheetId="16" r:id="rId13"/>
    <sheet name="12.TURRÓN Y MANTECADOS" sheetId="17" r:id="rId14"/>
    <sheet name="13GALLETAS, PAN TOSTADO Y MAGDA" sheetId="7" r:id="rId15"/>
    <sheet name="14. LIMPIEZA" sheetId="19" r:id="rId16"/>
    <sheet name="15. HIGIENE" sheetId="20" r:id="rId17"/>
    <sheet name="16. MENAJE TEXTIL" sheetId="21" r:id="rId18"/>
  </sheets>
  <calcPr calcId="162913"/>
</workbook>
</file>

<file path=xl/calcChain.xml><?xml version="1.0" encoding="utf-8"?>
<calcChain xmlns="http://schemas.openxmlformats.org/spreadsheetml/2006/main">
  <c r="J10" i="13" l="1"/>
  <c r="J9" i="13"/>
  <c r="H17" i="13" l="1"/>
  <c r="G17" i="13"/>
  <c r="K17" i="13" s="1"/>
  <c r="L17" i="13" s="1"/>
  <c r="M73" i="3"/>
  <c r="M72" i="3"/>
  <c r="M71" i="3"/>
  <c r="G71" i="3"/>
  <c r="L18" i="13"/>
  <c r="L19" i="13"/>
  <c r="L20" i="13"/>
  <c r="L21" i="13"/>
  <c r="L22" i="13"/>
  <c r="L23" i="13"/>
  <c r="K23" i="13"/>
  <c r="K22" i="13"/>
  <c r="K21" i="13"/>
  <c r="K20" i="13"/>
  <c r="K19" i="13"/>
  <c r="K18" i="13"/>
  <c r="K16" i="13"/>
  <c r="L16" i="13" s="1"/>
  <c r="K15" i="13"/>
  <c r="L15" i="13" s="1"/>
  <c r="K14" i="13"/>
  <c r="L14" i="13" s="1"/>
  <c r="L13" i="13"/>
  <c r="K13" i="13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D6" i="21"/>
  <c r="D5" i="21"/>
  <c r="D4" i="21"/>
  <c r="D3" i="21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G15" i="7"/>
  <c r="G14" i="7"/>
  <c r="G13" i="7"/>
  <c r="G12" i="7"/>
  <c r="G11" i="7"/>
  <c r="G10" i="7"/>
  <c r="G9" i="7"/>
  <c r="G8" i="7"/>
  <c r="G7" i="7"/>
  <c r="G6" i="7"/>
  <c r="G5" i="7"/>
  <c r="G4" i="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5" i="16"/>
  <c r="G4" i="16"/>
  <c r="E9" i="5"/>
  <c r="E8" i="5"/>
  <c r="E7" i="5"/>
  <c r="E6" i="5"/>
  <c r="E5" i="5"/>
  <c r="E4" i="5"/>
  <c r="G7" i="4"/>
  <c r="G6" i="4"/>
  <c r="G5" i="4"/>
  <c r="G4" i="4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6" i="15"/>
  <c r="G5" i="15"/>
  <c r="G4" i="15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F9" i="14"/>
  <c r="F8" i="14"/>
  <c r="F7" i="14"/>
  <c r="F6" i="14"/>
  <c r="F5" i="14"/>
  <c r="F4" i="14"/>
  <c r="F3" i="14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73" i="3"/>
  <c r="G72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F4" i="11"/>
  <c r="E4" i="11"/>
  <c r="K9" i="1" l="1"/>
  <c r="M9" i="1" s="1"/>
  <c r="L9" i="1"/>
  <c r="J6" i="21" l="1"/>
  <c r="H6" i="21"/>
  <c r="G6" i="21"/>
  <c r="I6" i="21" s="1"/>
  <c r="J5" i="21"/>
  <c r="H5" i="21"/>
  <c r="G5" i="21"/>
  <c r="I5" i="21" s="1"/>
  <c r="J4" i="21"/>
  <c r="H4" i="21"/>
  <c r="G4" i="21"/>
  <c r="I4" i="21" s="1"/>
  <c r="J3" i="21"/>
  <c r="H3" i="21"/>
  <c r="G3" i="21"/>
  <c r="I3" i="21" s="1"/>
  <c r="I8" i="21" l="1"/>
  <c r="H23" i="13" s="1"/>
  <c r="J8" i="21"/>
  <c r="F1" i="21" s="1"/>
  <c r="J9" i="21" l="1"/>
  <c r="G23" i="13" s="1"/>
  <c r="I23" i="13" s="1"/>
  <c r="I6" i="20"/>
  <c r="J6" i="20"/>
  <c r="K6" i="20"/>
  <c r="L6" i="20"/>
  <c r="I7" i="20"/>
  <c r="J7" i="20"/>
  <c r="K7" i="20"/>
  <c r="L7" i="20"/>
  <c r="I8" i="20"/>
  <c r="J8" i="20"/>
  <c r="K8" i="20"/>
  <c r="L8" i="20"/>
  <c r="I9" i="20"/>
  <c r="J9" i="20"/>
  <c r="K9" i="20"/>
  <c r="L9" i="20"/>
  <c r="I10" i="20"/>
  <c r="J10" i="20"/>
  <c r="K10" i="20"/>
  <c r="L10" i="20"/>
  <c r="I11" i="20"/>
  <c r="J11" i="20"/>
  <c r="K11" i="20"/>
  <c r="L11" i="20"/>
  <c r="I12" i="20"/>
  <c r="J12" i="20"/>
  <c r="K12" i="20"/>
  <c r="L12" i="20"/>
  <c r="I13" i="20"/>
  <c r="J13" i="20"/>
  <c r="K13" i="20"/>
  <c r="L13" i="20"/>
  <c r="I14" i="20"/>
  <c r="J14" i="20"/>
  <c r="K14" i="20"/>
  <c r="L14" i="20"/>
  <c r="I15" i="20"/>
  <c r="J15" i="20"/>
  <c r="K15" i="20"/>
  <c r="L15" i="20"/>
  <c r="I16" i="20"/>
  <c r="J16" i="20"/>
  <c r="K16" i="20"/>
  <c r="L16" i="20"/>
  <c r="I17" i="20"/>
  <c r="J17" i="20"/>
  <c r="K17" i="20"/>
  <c r="L17" i="20"/>
  <c r="I18" i="20"/>
  <c r="J18" i="20"/>
  <c r="K18" i="20"/>
  <c r="L18" i="20"/>
  <c r="I19" i="20"/>
  <c r="J19" i="20"/>
  <c r="K19" i="20"/>
  <c r="L19" i="20"/>
  <c r="I20" i="20"/>
  <c r="J20" i="20"/>
  <c r="K20" i="20"/>
  <c r="L20" i="20"/>
  <c r="I21" i="20"/>
  <c r="J21" i="20"/>
  <c r="K21" i="20"/>
  <c r="L21" i="20"/>
  <c r="I22" i="20"/>
  <c r="J22" i="20"/>
  <c r="K22" i="20"/>
  <c r="L22" i="20"/>
  <c r="I23" i="20"/>
  <c r="J23" i="20"/>
  <c r="K23" i="20"/>
  <c r="L23" i="20"/>
  <c r="I24" i="20"/>
  <c r="J24" i="20"/>
  <c r="K24" i="20"/>
  <c r="L24" i="20"/>
  <c r="I25" i="20"/>
  <c r="J25" i="20"/>
  <c r="K25" i="20"/>
  <c r="L25" i="20"/>
  <c r="I26" i="20"/>
  <c r="J26" i="20"/>
  <c r="K26" i="20"/>
  <c r="L26" i="20"/>
  <c r="I27" i="20"/>
  <c r="J27" i="20"/>
  <c r="K27" i="20"/>
  <c r="L27" i="20"/>
  <c r="I28" i="20"/>
  <c r="J28" i="20"/>
  <c r="K28" i="20"/>
  <c r="L28" i="20"/>
  <c r="I29" i="20"/>
  <c r="J29" i="20"/>
  <c r="K29" i="20"/>
  <c r="L29" i="20"/>
  <c r="I30" i="20"/>
  <c r="J30" i="20"/>
  <c r="K30" i="20"/>
  <c r="L30" i="20"/>
  <c r="I31" i="20"/>
  <c r="J31" i="20"/>
  <c r="K31" i="20"/>
  <c r="L31" i="20"/>
  <c r="I32" i="20"/>
  <c r="J32" i="20"/>
  <c r="K32" i="20"/>
  <c r="L32" i="20"/>
  <c r="I33" i="20"/>
  <c r="J33" i="20"/>
  <c r="K33" i="20"/>
  <c r="L33" i="20"/>
  <c r="I34" i="20"/>
  <c r="J34" i="20"/>
  <c r="K34" i="20"/>
  <c r="L34" i="20"/>
  <c r="I35" i="20"/>
  <c r="J35" i="20"/>
  <c r="K35" i="20"/>
  <c r="L35" i="20"/>
  <c r="I36" i="20"/>
  <c r="J36" i="20"/>
  <c r="K36" i="20"/>
  <c r="L36" i="20"/>
  <c r="I37" i="20"/>
  <c r="J37" i="20"/>
  <c r="K37" i="20"/>
  <c r="L37" i="20"/>
  <c r="I38" i="20"/>
  <c r="J38" i="20"/>
  <c r="K38" i="20"/>
  <c r="L38" i="20"/>
  <c r="I39" i="20"/>
  <c r="J39" i="20"/>
  <c r="K39" i="20"/>
  <c r="L39" i="20"/>
  <c r="I40" i="20"/>
  <c r="J40" i="20"/>
  <c r="K40" i="20"/>
  <c r="L40" i="20"/>
  <c r="K5" i="20"/>
  <c r="L5" i="20"/>
  <c r="I5" i="20"/>
  <c r="J5" i="20"/>
  <c r="K42" i="20" l="1"/>
  <c r="L42" i="20"/>
  <c r="H3" i="20" s="1"/>
  <c r="I21" i="19"/>
  <c r="K21" i="19"/>
  <c r="J21" i="19"/>
  <c r="L21" i="19"/>
  <c r="L43" i="20" l="1"/>
  <c r="M5" i="4"/>
  <c r="M6" i="4"/>
  <c r="M7" i="4"/>
  <c r="I17" i="13"/>
  <c r="H22" i="13"/>
  <c r="G22" i="13" l="1"/>
  <c r="I22" i="13" s="1"/>
  <c r="I29" i="19"/>
  <c r="K29" i="19" s="1"/>
  <c r="J29" i="19"/>
  <c r="L29" i="19"/>
  <c r="I67" i="19"/>
  <c r="K67" i="19" s="1"/>
  <c r="J67" i="19"/>
  <c r="I8" i="19"/>
  <c r="K8" i="19" s="1"/>
  <c r="J8" i="19"/>
  <c r="L8" i="19" s="1"/>
  <c r="I66" i="19"/>
  <c r="K66" i="19" s="1"/>
  <c r="J66" i="19"/>
  <c r="I11" i="19"/>
  <c r="K11" i="19"/>
  <c r="J11" i="19"/>
  <c r="L11" i="19" s="1"/>
  <c r="I65" i="19"/>
  <c r="K65" i="19" s="1"/>
  <c r="J65" i="19"/>
  <c r="I64" i="19"/>
  <c r="J64" i="19"/>
  <c r="I63" i="19"/>
  <c r="J63" i="19"/>
  <c r="I62" i="19"/>
  <c r="K62" i="19" s="1"/>
  <c r="J62" i="19"/>
  <c r="I61" i="19"/>
  <c r="K61" i="19" s="1"/>
  <c r="J61" i="19"/>
  <c r="I18" i="19"/>
  <c r="K18" i="19"/>
  <c r="J18" i="19"/>
  <c r="L18" i="19" s="1"/>
  <c r="I60" i="19"/>
  <c r="J60" i="19"/>
  <c r="I42" i="19"/>
  <c r="J42" i="19"/>
  <c r="L42" i="19"/>
  <c r="I59" i="19"/>
  <c r="J59" i="19"/>
  <c r="I38" i="19"/>
  <c r="J38" i="19"/>
  <c r="L38" i="19"/>
  <c r="I37" i="19"/>
  <c r="J37" i="19"/>
  <c r="I36" i="19"/>
  <c r="J36" i="19"/>
  <c r="K36" i="19"/>
  <c r="I35" i="19"/>
  <c r="J35" i="19"/>
  <c r="I58" i="19"/>
  <c r="J58" i="19"/>
  <c r="I45" i="19"/>
  <c r="J45" i="19"/>
  <c r="L45" i="19"/>
  <c r="I57" i="19"/>
  <c r="J57" i="19"/>
  <c r="I56" i="19"/>
  <c r="J56" i="19"/>
  <c r="L60" i="19"/>
  <c r="L61" i="19"/>
  <c r="L62" i="19"/>
  <c r="L63" i="19"/>
  <c r="L64" i="19"/>
  <c r="L65" i="19"/>
  <c r="L66" i="19"/>
  <c r="L67" i="19"/>
  <c r="I55" i="19"/>
  <c r="J55" i="19"/>
  <c r="K58" i="19" l="1"/>
  <c r="K64" i="19"/>
  <c r="K63" i="19"/>
  <c r="K42" i="19"/>
  <c r="L36" i="19"/>
  <c r="L37" i="19"/>
  <c r="K38" i="19"/>
  <c r="K60" i="19"/>
  <c r="K37" i="19"/>
  <c r="L59" i="19"/>
  <c r="K59" i="19"/>
  <c r="L58" i="19"/>
  <c r="L35" i="19"/>
  <c r="K35" i="19"/>
  <c r="K45" i="19"/>
  <c r="K57" i="19"/>
  <c r="L57" i="19"/>
  <c r="K56" i="19"/>
  <c r="L56" i="19"/>
  <c r="K68" i="19"/>
  <c r="L68" i="19"/>
  <c r="J4" i="5"/>
  <c r="L5" i="16"/>
  <c r="L6" i="16"/>
  <c r="L4" i="16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4" i="17"/>
  <c r="L5" i="7"/>
  <c r="L6" i="7"/>
  <c r="L7" i="7"/>
  <c r="L8" i="7"/>
  <c r="L9" i="7"/>
  <c r="L10" i="7"/>
  <c r="L11" i="7"/>
  <c r="L12" i="7"/>
  <c r="L13" i="7"/>
  <c r="L14" i="7"/>
  <c r="L15" i="7"/>
  <c r="L4" i="7"/>
  <c r="M5" i="7"/>
  <c r="M6" i="7"/>
  <c r="M7" i="7"/>
  <c r="M8" i="7"/>
  <c r="M9" i="7"/>
  <c r="M10" i="7"/>
  <c r="M11" i="7"/>
  <c r="M12" i="7"/>
  <c r="M13" i="7"/>
  <c r="M14" i="7"/>
  <c r="M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M19" i="17"/>
  <c r="M18" i="17"/>
  <c r="J5" i="17"/>
  <c r="K5" i="17"/>
  <c r="M5" i="17"/>
  <c r="J6" i="17"/>
  <c r="K6" i="17"/>
  <c r="M6" i="17"/>
  <c r="J7" i="17"/>
  <c r="K7" i="17"/>
  <c r="M7" i="17"/>
  <c r="J8" i="17"/>
  <c r="K8" i="17"/>
  <c r="M8" i="17"/>
  <c r="J9" i="17"/>
  <c r="K9" i="17"/>
  <c r="M9" i="17"/>
  <c r="J10" i="17"/>
  <c r="K10" i="17"/>
  <c r="J11" i="17"/>
  <c r="K11" i="17"/>
  <c r="M11" i="17"/>
  <c r="J12" i="17"/>
  <c r="K12" i="17"/>
  <c r="J13" i="17"/>
  <c r="K13" i="17"/>
  <c r="M13" i="17"/>
  <c r="J14" i="17"/>
  <c r="K14" i="17"/>
  <c r="M14" i="17"/>
  <c r="J15" i="17"/>
  <c r="K15" i="17"/>
  <c r="J16" i="17"/>
  <c r="K16" i="17"/>
  <c r="J17" i="17"/>
  <c r="K17" i="17"/>
  <c r="J18" i="17"/>
  <c r="K18" i="17"/>
  <c r="M4" i="17"/>
  <c r="M10" i="17"/>
  <c r="M12" i="17"/>
  <c r="M15" i="17"/>
  <c r="M16" i="17"/>
  <c r="M17" i="17"/>
  <c r="M5" i="16"/>
  <c r="M6" i="16"/>
  <c r="M4" i="16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4" i="11"/>
  <c r="L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4" i="2"/>
  <c r="K4" i="14"/>
  <c r="K5" i="14"/>
  <c r="K6" i="14"/>
  <c r="K7" i="14"/>
  <c r="K8" i="14"/>
  <c r="K9" i="14"/>
  <c r="K3" i="14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4" i="6"/>
  <c r="L4" i="15"/>
  <c r="L5" i="12"/>
  <c r="L6" i="12"/>
  <c r="L8" i="12"/>
  <c r="L9" i="12"/>
  <c r="L10" i="12"/>
  <c r="L12" i="12"/>
  <c r="L16" i="12"/>
  <c r="L17" i="12"/>
  <c r="L18" i="12"/>
  <c r="L20" i="12"/>
  <c r="L25" i="12"/>
  <c r="L26" i="12"/>
  <c r="L27" i="12"/>
  <c r="L32" i="12"/>
  <c r="L34" i="12"/>
  <c r="L35" i="12"/>
  <c r="L36" i="12"/>
  <c r="L37" i="12"/>
  <c r="L39" i="12"/>
  <c r="L40" i="12"/>
  <c r="L41" i="12"/>
  <c r="L43" i="12"/>
  <c r="L45" i="12"/>
  <c r="L46" i="12"/>
  <c r="L47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J7" i="9"/>
  <c r="K7" i="9"/>
  <c r="J8" i="9"/>
  <c r="K8" i="9"/>
  <c r="J9" i="9"/>
  <c r="K9" i="9"/>
  <c r="J10" i="9"/>
  <c r="K10" i="9"/>
  <c r="J11" i="9"/>
  <c r="K11" i="9"/>
  <c r="J12" i="9"/>
  <c r="K12" i="9"/>
  <c r="J15" i="9"/>
  <c r="K15" i="9"/>
  <c r="J16" i="9"/>
  <c r="K16" i="9"/>
  <c r="L7" i="9"/>
  <c r="L9" i="9"/>
  <c r="L11" i="9"/>
  <c r="M16" i="9"/>
  <c r="J5" i="12"/>
  <c r="K5" i="12"/>
  <c r="J6" i="12"/>
  <c r="K6" i="12"/>
  <c r="M27" i="12"/>
  <c r="M39" i="12"/>
  <c r="M51" i="12"/>
  <c r="M55" i="12"/>
  <c r="M59" i="12"/>
  <c r="M63" i="12"/>
  <c r="M67" i="12"/>
  <c r="M71" i="12"/>
  <c r="M75" i="12"/>
  <c r="J78" i="12"/>
  <c r="K78" i="12"/>
  <c r="J77" i="12"/>
  <c r="K77" i="12"/>
  <c r="J76" i="12"/>
  <c r="K76" i="12"/>
  <c r="J75" i="12"/>
  <c r="K75" i="12"/>
  <c r="J74" i="12"/>
  <c r="K74" i="12"/>
  <c r="J73" i="12"/>
  <c r="K73" i="12"/>
  <c r="M5" i="12"/>
  <c r="M6" i="12"/>
  <c r="L7" i="12"/>
  <c r="L11" i="12"/>
  <c r="M12" i="12"/>
  <c r="L13" i="12"/>
  <c r="L14" i="12"/>
  <c r="L15" i="12"/>
  <c r="M16" i="12"/>
  <c r="L19" i="12"/>
  <c r="M20" i="12"/>
  <c r="L21" i="12"/>
  <c r="L22" i="12"/>
  <c r="L23" i="12"/>
  <c r="L24" i="12"/>
  <c r="L28" i="12"/>
  <c r="L29" i="12"/>
  <c r="L30" i="12"/>
  <c r="L31" i="12"/>
  <c r="L33" i="12"/>
  <c r="M34" i="12"/>
  <c r="L38" i="12"/>
  <c r="M41" i="12"/>
  <c r="L42" i="12"/>
  <c r="L44" i="12"/>
  <c r="L48" i="12"/>
  <c r="M49" i="12"/>
  <c r="M52" i="12"/>
  <c r="M53" i="12"/>
  <c r="M54" i="12"/>
  <c r="M56" i="12"/>
  <c r="M57" i="12"/>
  <c r="M58" i="12"/>
  <c r="M60" i="12"/>
  <c r="M61" i="12"/>
  <c r="M62" i="12"/>
  <c r="M64" i="12"/>
  <c r="M65" i="12"/>
  <c r="M66" i="12"/>
  <c r="M68" i="12"/>
  <c r="M69" i="12"/>
  <c r="M70" i="12"/>
  <c r="M72" i="12"/>
  <c r="M73" i="12"/>
  <c r="M74" i="12"/>
  <c r="M76" i="12"/>
  <c r="M77" i="12"/>
  <c r="M78" i="12"/>
  <c r="G79" i="12"/>
  <c r="L4" i="12"/>
  <c r="J72" i="12"/>
  <c r="K72" i="12"/>
  <c r="J71" i="12"/>
  <c r="K71" i="12"/>
  <c r="J70" i="12"/>
  <c r="K70" i="12"/>
  <c r="J69" i="12"/>
  <c r="K69" i="12"/>
  <c r="J68" i="12"/>
  <c r="K68" i="12"/>
  <c r="J49" i="12"/>
  <c r="K49" i="12"/>
  <c r="J67" i="12"/>
  <c r="K67" i="12"/>
  <c r="J66" i="12"/>
  <c r="K66" i="12"/>
  <c r="J41" i="12"/>
  <c r="K41" i="12"/>
  <c r="J65" i="12"/>
  <c r="K65" i="12"/>
  <c r="J39" i="12"/>
  <c r="K39" i="12"/>
  <c r="J64" i="12"/>
  <c r="K64" i="12"/>
  <c r="J63" i="12"/>
  <c r="K63" i="12"/>
  <c r="J62" i="12"/>
  <c r="K62" i="12"/>
  <c r="J61" i="12"/>
  <c r="K61" i="12"/>
  <c r="J60" i="12"/>
  <c r="K60" i="12"/>
  <c r="J34" i="12"/>
  <c r="K34" i="12"/>
  <c r="J59" i="12"/>
  <c r="K59" i="12"/>
  <c r="J58" i="12"/>
  <c r="K58" i="12"/>
  <c r="J27" i="12"/>
  <c r="K27" i="12"/>
  <c r="J57" i="12"/>
  <c r="K57" i="12"/>
  <c r="J20" i="12"/>
  <c r="K20" i="12"/>
  <c r="J56" i="12"/>
  <c r="K56" i="12"/>
  <c r="J55" i="12"/>
  <c r="K55" i="12"/>
  <c r="J16" i="12"/>
  <c r="K16" i="12"/>
  <c r="J54" i="12"/>
  <c r="K54" i="12"/>
  <c r="J12" i="12"/>
  <c r="K12" i="12"/>
  <c r="J53" i="12"/>
  <c r="K53" i="12"/>
  <c r="J52" i="12"/>
  <c r="K52" i="12"/>
  <c r="J51" i="12"/>
  <c r="K51" i="12"/>
  <c r="M5" i="15"/>
  <c r="M7" i="15"/>
  <c r="M6" i="15"/>
  <c r="M4" i="15"/>
  <c r="J23" i="6"/>
  <c r="K23" i="6"/>
  <c r="J22" i="6"/>
  <c r="K22" i="6"/>
  <c r="J21" i="6"/>
  <c r="K21" i="6"/>
  <c r="J20" i="6"/>
  <c r="K20" i="6"/>
  <c r="J19" i="6"/>
  <c r="K19" i="6"/>
  <c r="J18" i="6"/>
  <c r="K18" i="6"/>
  <c r="J5" i="6"/>
  <c r="K5" i="6"/>
  <c r="J6" i="6"/>
  <c r="K6" i="6"/>
  <c r="J17" i="6"/>
  <c r="K17" i="6"/>
  <c r="M21" i="6"/>
  <c r="M22" i="6"/>
  <c r="M23" i="6"/>
  <c r="L24" i="6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9" i="2"/>
  <c r="M20" i="2"/>
  <c r="M21" i="2"/>
  <c r="M22" i="2"/>
  <c r="M23" i="2"/>
  <c r="M24" i="2"/>
  <c r="M25" i="2"/>
  <c r="M4" i="2"/>
  <c r="L4" i="14"/>
  <c r="L5" i="14"/>
  <c r="L6" i="14"/>
  <c r="L3" i="14"/>
  <c r="I6" i="14"/>
  <c r="J6" i="14"/>
  <c r="I7" i="14"/>
  <c r="J7" i="14"/>
  <c r="I8" i="14"/>
  <c r="J8" i="14"/>
  <c r="L7" i="14"/>
  <c r="I5" i="14"/>
  <c r="J5" i="14"/>
  <c r="L9" i="14"/>
  <c r="L80" i="12" l="1"/>
  <c r="H14" i="13" s="1"/>
  <c r="K55" i="19"/>
  <c r="L55" i="19"/>
  <c r="K10" i="14"/>
  <c r="H11" i="13" s="1"/>
  <c r="L12" i="9"/>
  <c r="L8" i="9"/>
  <c r="L10" i="9"/>
  <c r="M7" i="9"/>
  <c r="M10" i="9"/>
  <c r="L16" i="9"/>
  <c r="M15" i="9"/>
  <c r="M9" i="9"/>
  <c r="L15" i="9"/>
  <c r="M12" i="9"/>
  <c r="M11" i="9"/>
  <c r="M8" i="9"/>
  <c r="M8" i="15"/>
  <c r="M6" i="6"/>
  <c r="M17" i="6"/>
  <c r="M19" i="6"/>
  <c r="M20" i="6"/>
  <c r="M5" i="6"/>
  <c r="M18" i="6"/>
  <c r="L8" i="14"/>
  <c r="K24" i="2"/>
  <c r="J24" i="2"/>
  <c r="M18" i="2"/>
  <c r="M26" i="2" s="1"/>
  <c r="M75" i="3"/>
  <c r="H69" i="3" s="1"/>
  <c r="K17" i="1"/>
  <c r="M17" i="1" s="1"/>
  <c r="L17" i="1"/>
  <c r="N17" i="1"/>
  <c r="N9" i="1"/>
  <c r="K5" i="1"/>
  <c r="L5" i="1"/>
  <c r="K21" i="1"/>
  <c r="M21" i="1"/>
  <c r="L21" i="1"/>
  <c r="K20" i="1"/>
  <c r="M20" i="1" s="1"/>
  <c r="L20" i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2" i="3"/>
  <c r="L23" i="3"/>
  <c r="L27" i="3"/>
  <c r="L28" i="3"/>
  <c r="L29" i="3"/>
  <c r="L31" i="3"/>
  <c r="L32" i="3"/>
  <c r="L33" i="3"/>
  <c r="L34" i="3"/>
  <c r="L37" i="3"/>
  <c r="L42" i="3"/>
  <c r="L43" i="3"/>
  <c r="L51" i="3"/>
  <c r="L53" i="3"/>
  <c r="L19" i="1"/>
  <c r="K19" i="1"/>
  <c r="M19" i="1" s="1"/>
  <c r="K6" i="1"/>
  <c r="M6" i="1" s="1"/>
  <c r="L6" i="1"/>
  <c r="K7" i="1"/>
  <c r="L7" i="1"/>
  <c r="M7" i="1"/>
  <c r="K8" i="1"/>
  <c r="M8" i="1" s="1"/>
  <c r="L8" i="1"/>
  <c r="K10" i="1"/>
  <c r="M10" i="1" s="1"/>
  <c r="L10" i="1"/>
  <c r="K11" i="1"/>
  <c r="M11" i="1" s="1"/>
  <c r="L11" i="1"/>
  <c r="K12" i="1"/>
  <c r="M12" i="1" s="1"/>
  <c r="L12" i="1"/>
  <c r="K13" i="1"/>
  <c r="M13" i="1" s="1"/>
  <c r="L13" i="1"/>
  <c r="K14" i="1"/>
  <c r="M14" i="1" s="1"/>
  <c r="L14" i="1"/>
  <c r="K15" i="1"/>
  <c r="M15" i="1" s="1"/>
  <c r="L15" i="1"/>
  <c r="K16" i="1"/>
  <c r="M16" i="1" s="1"/>
  <c r="L16" i="1"/>
  <c r="K18" i="1"/>
  <c r="M18" i="1" s="1"/>
  <c r="L18" i="1"/>
  <c r="N8" i="1"/>
  <c r="N13" i="1"/>
  <c r="N14" i="1"/>
  <c r="N18" i="1"/>
  <c r="N19" i="1"/>
  <c r="N21" i="1"/>
  <c r="L72" i="3"/>
  <c r="L73" i="3"/>
  <c r="L71" i="3"/>
  <c r="J18" i="3"/>
  <c r="K18" i="3"/>
  <c r="M18" i="3"/>
  <c r="J17" i="3"/>
  <c r="K17" i="3"/>
  <c r="M17" i="3"/>
  <c r="K5" i="3"/>
  <c r="K6" i="3"/>
  <c r="K7" i="3"/>
  <c r="K8" i="3"/>
  <c r="K9" i="3"/>
  <c r="K10" i="3"/>
  <c r="K11" i="3"/>
  <c r="K12" i="3"/>
  <c r="K13" i="3"/>
  <c r="K14" i="3"/>
  <c r="K15" i="3"/>
  <c r="K16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J5" i="3"/>
  <c r="J6" i="3"/>
  <c r="J7" i="3"/>
  <c r="J8" i="3"/>
  <c r="J9" i="3"/>
  <c r="J10" i="3"/>
  <c r="J11" i="3"/>
  <c r="J12" i="3"/>
  <c r="J13" i="3"/>
  <c r="J14" i="3"/>
  <c r="J15" i="3"/>
  <c r="J16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M5" i="3"/>
  <c r="M6" i="3"/>
  <c r="M7" i="3"/>
  <c r="L20" i="3"/>
  <c r="L21" i="3"/>
  <c r="L24" i="3"/>
  <c r="L25" i="3"/>
  <c r="L26" i="3"/>
  <c r="L30" i="3"/>
  <c r="L35" i="3"/>
  <c r="L36" i="3"/>
  <c r="L38" i="3"/>
  <c r="L39" i="3"/>
  <c r="L40" i="3"/>
  <c r="L41" i="3"/>
  <c r="L44" i="3"/>
  <c r="L45" i="3"/>
  <c r="L46" i="3"/>
  <c r="L47" i="3"/>
  <c r="L48" i="3"/>
  <c r="L49" i="3"/>
  <c r="L50" i="3"/>
  <c r="L52" i="3"/>
  <c r="L54" i="3"/>
  <c r="L55" i="3"/>
  <c r="L56" i="3"/>
  <c r="L57" i="3"/>
  <c r="L58" i="3"/>
  <c r="L59" i="3"/>
  <c r="L60" i="3"/>
  <c r="L61" i="3"/>
  <c r="L62" i="3"/>
  <c r="L63" i="3"/>
  <c r="M34" i="11"/>
  <c r="K34" i="11"/>
  <c r="J34" i="11"/>
  <c r="M31" i="11"/>
  <c r="M33" i="11"/>
  <c r="M37" i="11"/>
  <c r="M4" i="11"/>
  <c r="K33" i="11"/>
  <c r="K32" i="11"/>
  <c r="M32" i="11" s="1"/>
  <c r="J32" i="11"/>
  <c r="J33" i="11"/>
  <c r="N20" i="1" l="1"/>
  <c r="N15" i="1"/>
  <c r="N10" i="1"/>
  <c r="N16" i="1"/>
  <c r="N12" i="1"/>
  <c r="N6" i="1"/>
  <c r="M5" i="1"/>
  <c r="N11" i="1"/>
  <c r="N5" i="1"/>
  <c r="N7" i="1"/>
  <c r="M8" i="3"/>
  <c r="M60" i="3"/>
  <c r="M56" i="3"/>
  <c r="M52" i="3"/>
  <c r="M48" i="3"/>
  <c r="M44" i="3"/>
  <c r="M40" i="3"/>
  <c r="M36" i="3"/>
  <c r="M32" i="3"/>
  <c r="M28" i="3"/>
  <c r="M24" i="3"/>
  <c r="M20" i="3"/>
  <c r="M15" i="3"/>
  <c r="M11" i="3"/>
  <c r="M61" i="3"/>
  <c r="M57" i="3"/>
  <c r="M53" i="3"/>
  <c r="M49" i="3"/>
  <c r="M45" i="3"/>
  <c r="M41" i="3"/>
  <c r="M37" i="3"/>
  <c r="M33" i="3"/>
  <c r="M25" i="3"/>
  <c r="M21" i="3"/>
  <c r="M12" i="3"/>
  <c r="M63" i="3"/>
  <c r="M59" i="3"/>
  <c r="M55" i="3"/>
  <c r="M51" i="3"/>
  <c r="M47" i="3"/>
  <c r="M43" i="3"/>
  <c r="M39" i="3"/>
  <c r="M35" i="3"/>
  <c r="M62" i="3"/>
  <c r="M58" i="3"/>
  <c r="M54" i="3"/>
  <c r="M50" i="3"/>
  <c r="M46" i="3"/>
  <c r="M38" i="3"/>
  <c r="M34" i="3"/>
  <c r="M30" i="3"/>
  <c r="M26" i="3"/>
  <c r="M22" i="3"/>
  <c r="M13" i="3"/>
  <c r="M19" i="3"/>
  <c r="M16" i="3"/>
  <c r="M14" i="3"/>
  <c r="M42" i="3"/>
  <c r="M31" i="3"/>
  <c r="M29" i="3"/>
  <c r="M27" i="3"/>
  <c r="M10" i="3"/>
  <c r="M23" i="3"/>
  <c r="M9" i="3"/>
  <c r="J5" i="15" l="1"/>
  <c r="L5" i="15" s="1"/>
  <c r="K5" i="15"/>
  <c r="J54" i="19" l="1"/>
  <c r="L54" i="19" s="1"/>
  <c r="J53" i="19"/>
  <c r="L53" i="19" s="1"/>
  <c r="J52" i="19"/>
  <c r="L52" i="19" s="1"/>
  <c r="J51" i="19"/>
  <c r="L51" i="19" s="1"/>
  <c r="J50" i="19"/>
  <c r="L50" i="19" s="1"/>
  <c r="J49" i="19"/>
  <c r="L49" i="19" s="1"/>
  <c r="J48" i="19"/>
  <c r="L48" i="19" s="1"/>
  <c r="J47" i="19"/>
  <c r="L47" i="19" s="1"/>
  <c r="J46" i="19"/>
  <c r="L46" i="19" s="1"/>
  <c r="J44" i="19"/>
  <c r="L44" i="19" s="1"/>
  <c r="J43" i="19"/>
  <c r="L43" i="19" s="1"/>
  <c r="J41" i="19"/>
  <c r="L41" i="19" s="1"/>
  <c r="J40" i="19"/>
  <c r="L40" i="19" s="1"/>
  <c r="J39" i="19"/>
  <c r="L39" i="19" s="1"/>
  <c r="J34" i="19"/>
  <c r="L34" i="19" s="1"/>
  <c r="J33" i="19"/>
  <c r="L33" i="19" s="1"/>
  <c r="J32" i="19"/>
  <c r="L32" i="19" s="1"/>
  <c r="J31" i="19"/>
  <c r="L31" i="19" s="1"/>
  <c r="J30" i="19"/>
  <c r="L30" i="19" s="1"/>
  <c r="J28" i="19"/>
  <c r="L28" i="19" s="1"/>
  <c r="J27" i="19"/>
  <c r="L27" i="19" s="1"/>
  <c r="J26" i="19"/>
  <c r="L26" i="19" s="1"/>
  <c r="J25" i="19"/>
  <c r="L25" i="19" s="1"/>
  <c r="J24" i="19"/>
  <c r="L24" i="19" s="1"/>
  <c r="J23" i="19"/>
  <c r="L23" i="19" s="1"/>
  <c r="J22" i="19"/>
  <c r="L22" i="19" s="1"/>
  <c r="J20" i="19"/>
  <c r="L20" i="19" s="1"/>
  <c r="J19" i="19"/>
  <c r="L19" i="19" s="1"/>
  <c r="J17" i="19"/>
  <c r="L17" i="19" s="1"/>
  <c r="J16" i="19"/>
  <c r="L16" i="19" s="1"/>
  <c r="J15" i="19"/>
  <c r="L15" i="19" s="1"/>
  <c r="J14" i="19"/>
  <c r="L14" i="19" s="1"/>
  <c r="J13" i="19"/>
  <c r="L13" i="19" s="1"/>
  <c r="I54" i="19"/>
  <c r="K54" i="19" s="1"/>
  <c r="I53" i="19"/>
  <c r="K53" i="19" s="1"/>
  <c r="I52" i="19"/>
  <c r="K52" i="19" s="1"/>
  <c r="I51" i="19"/>
  <c r="K51" i="19" s="1"/>
  <c r="I50" i="19"/>
  <c r="K50" i="19" s="1"/>
  <c r="I49" i="19"/>
  <c r="K49" i="19" s="1"/>
  <c r="I48" i="19"/>
  <c r="K48" i="19" s="1"/>
  <c r="I47" i="19"/>
  <c r="K47" i="19" s="1"/>
  <c r="I46" i="19"/>
  <c r="K46" i="19" s="1"/>
  <c r="I44" i="19"/>
  <c r="K44" i="19" s="1"/>
  <c r="I43" i="19"/>
  <c r="K43" i="19" s="1"/>
  <c r="I41" i="19"/>
  <c r="K41" i="19" s="1"/>
  <c r="I40" i="19"/>
  <c r="K40" i="19" s="1"/>
  <c r="I39" i="19"/>
  <c r="K39" i="19" s="1"/>
  <c r="I34" i="19"/>
  <c r="K34" i="19" s="1"/>
  <c r="I33" i="19"/>
  <c r="K33" i="19" s="1"/>
  <c r="I32" i="19"/>
  <c r="K32" i="19" s="1"/>
  <c r="I31" i="19"/>
  <c r="K31" i="19" s="1"/>
  <c r="I30" i="19"/>
  <c r="K30" i="19" s="1"/>
  <c r="I28" i="19"/>
  <c r="K28" i="19" s="1"/>
  <c r="I27" i="19"/>
  <c r="K27" i="19" s="1"/>
  <c r="I26" i="19"/>
  <c r="K26" i="19" s="1"/>
  <c r="I25" i="19"/>
  <c r="K25" i="19" s="1"/>
  <c r="I24" i="19"/>
  <c r="K24" i="19" s="1"/>
  <c r="I23" i="19"/>
  <c r="K23" i="19" s="1"/>
  <c r="I22" i="19"/>
  <c r="K22" i="19" s="1"/>
  <c r="I20" i="19"/>
  <c r="K20" i="19" s="1"/>
  <c r="I19" i="19"/>
  <c r="K19" i="19" s="1"/>
  <c r="I17" i="19"/>
  <c r="K17" i="19" s="1"/>
  <c r="I16" i="19"/>
  <c r="K16" i="19" s="1"/>
  <c r="I15" i="19"/>
  <c r="K15" i="19" s="1"/>
  <c r="I14" i="19"/>
  <c r="K14" i="19" s="1"/>
  <c r="I13" i="19"/>
  <c r="K13" i="19" s="1"/>
  <c r="J12" i="19"/>
  <c r="L12" i="19" s="1"/>
  <c r="I12" i="19"/>
  <c r="K12" i="19" s="1"/>
  <c r="J10" i="19"/>
  <c r="L10" i="19" s="1"/>
  <c r="I10" i="19"/>
  <c r="K10" i="19" s="1"/>
  <c r="J9" i="19"/>
  <c r="L9" i="19" s="1"/>
  <c r="I9" i="19"/>
  <c r="K9" i="19" s="1"/>
  <c r="J7" i="19"/>
  <c r="L7" i="19" s="1"/>
  <c r="I7" i="19"/>
  <c r="K7" i="19" s="1"/>
  <c r="J6" i="19"/>
  <c r="L6" i="19" s="1"/>
  <c r="I6" i="19"/>
  <c r="K6" i="19" s="1"/>
  <c r="J5" i="19"/>
  <c r="L5" i="19" s="1"/>
  <c r="I5" i="19"/>
  <c r="K5" i="19" s="1"/>
  <c r="L69" i="19" l="1"/>
  <c r="G3" i="19" s="1"/>
  <c r="K69" i="19"/>
  <c r="H21" i="13" s="1"/>
  <c r="J11" i="6"/>
  <c r="K11" i="6"/>
  <c r="M11" i="6" s="1"/>
  <c r="K7" i="4"/>
  <c r="K6" i="4"/>
  <c r="K5" i="4"/>
  <c r="J7" i="4"/>
  <c r="L7" i="4" s="1"/>
  <c r="J6" i="4"/>
  <c r="L6" i="4" s="1"/>
  <c r="J5" i="4"/>
  <c r="L5" i="4" s="1"/>
  <c r="K5" i="5"/>
  <c r="I5" i="5"/>
  <c r="H5" i="5"/>
  <c r="J5" i="5" s="1"/>
  <c r="H7" i="5"/>
  <c r="J7" i="5" s="1"/>
  <c r="I7" i="5"/>
  <c r="K7" i="5" s="1"/>
  <c r="L70" i="19" l="1"/>
  <c r="G21" i="13" s="1"/>
  <c r="I21" i="13" s="1"/>
  <c r="K35" i="11"/>
  <c r="M35" i="11" s="1"/>
  <c r="K31" i="11"/>
  <c r="K30" i="11"/>
  <c r="M30" i="11" s="1"/>
  <c r="K29" i="11"/>
  <c r="M29" i="11" s="1"/>
  <c r="J35" i="11"/>
  <c r="J31" i="11"/>
  <c r="J30" i="11"/>
  <c r="J29" i="11"/>
  <c r="J28" i="11"/>
  <c r="K4" i="17" l="1"/>
  <c r="J4" i="17"/>
  <c r="K5" i="16"/>
  <c r="J5" i="16"/>
  <c r="K4" i="16"/>
  <c r="J4" i="16"/>
  <c r="H6" i="5"/>
  <c r="J6" i="5" s="1"/>
  <c r="I6" i="5"/>
  <c r="K6" i="5" s="1"/>
  <c r="K6" i="15"/>
  <c r="J6" i="15"/>
  <c r="L6" i="15" s="1"/>
  <c r="K4" i="15"/>
  <c r="J4" i="15"/>
  <c r="K24" i="6"/>
  <c r="M24" i="6" s="1"/>
  <c r="K16" i="6"/>
  <c r="M16" i="6" s="1"/>
  <c r="J24" i="6"/>
  <c r="J16" i="6"/>
  <c r="L19" i="17" l="1"/>
  <c r="H19" i="13" s="1"/>
  <c r="I2" i="17"/>
  <c r="M7" i="16"/>
  <c r="H2" i="16" s="1"/>
  <c r="L7" i="16"/>
  <c r="H18" i="13" s="1"/>
  <c r="L8" i="15"/>
  <c r="H13" i="13" s="1"/>
  <c r="H2" i="15"/>
  <c r="J9" i="14"/>
  <c r="I9" i="14"/>
  <c r="J4" i="14"/>
  <c r="I4" i="14"/>
  <c r="J3" i="14"/>
  <c r="I3" i="14"/>
  <c r="K22" i="1"/>
  <c r="M22" i="1" s="1"/>
  <c r="L22" i="1"/>
  <c r="N22" i="1" s="1"/>
  <c r="K73" i="3"/>
  <c r="J73" i="3"/>
  <c r="K72" i="3"/>
  <c r="J72" i="3"/>
  <c r="K71" i="3"/>
  <c r="J71" i="3"/>
  <c r="K28" i="11"/>
  <c r="M28" i="11" s="1"/>
  <c r="J36" i="11"/>
  <c r="K36" i="11"/>
  <c r="M36" i="11" s="1"/>
  <c r="L10" i="14" l="1"/>
  <c r="E1" i="14" s="1"/>
  <c r="M20" i="17"/>
  <c r="G19" i="13" s="1"/>
  <c r="I19" i="13" s="1"/>
  <c r="M8" i="16"/>
  <c r="G18" i="13" s="1"/>
  <c r="I18" i="13" s="1"/>
  <c r="M9" i="15"/>
  <c r="G13" i="13" s="1"/>
  <c r="I13" i="13" s="1"/>
  <c r="L75" i="3"/>
  <c r="K26" i="11"/>
  <c r="M26" i="11" s="1"/>
  <c r="J26" i="11"/>
  <c r="K12" i="2"/>
  <c r="J12" i="2"/>
  <c r="J7" i="12"/>
  <c r="J9" i="12"/>
  <c r="J11" i="12"/>
  <c r="J14" i="12"/>
  <c r="J17" i="12"/>
  <c r="J19" i="12"/>
  <c r="J22" i="12"/>
  <c r="J24" i="12"/>
  <c r="J28" i="12"/>
  <c r="J30" i="12"/>
  <c r="J32" i="12"/>
  <c r="J36" i="12"/>
  <c r="J38" i="12"/>
  <c r="J42" i="12"/>
  <c r="J44" i="12"/>
  <c r="J46" i="12"/>
  <c r="J48" i="12"/>
  <c r="I4" i="5"/>
  <c r="K4" i="5" s="1"/>
  <c r="I9" i="5"/>
  <c r="K9" i="5" s="1"/>
  <c r="J15" i="7"/>
  <c r="K8" i="6"/>
  <c r="M8" i="6" s="1"/>
  <c r="K10" i="6"/>
  <c r="M10" i="6" s="1"/>
  <c r="K13" i="6"/>
  <c r="M13" i="6" s="1"/>
  <c r="K15" i="6"/>
  <c r="M15" i="6" s="1"/>
  <c r="J4" i="6"/>
  <c r="J5" i="11"/>
  <c r="J7" i="11"/>
  <c r="J9" i="11"/>
  <c r="J10" i="11"/>
  <c r="J12" i="11"/>
  <c r="J14" i="11"/>
  <c r="J16" i="11"/>
  <c r="J18" i="11"/>
  <c r="J20" i="11"/>
  <c r="J22" i="11"/>
  <c r="J24" i="11"/>
  <c r="J25" i="11"/>
  <c r="J4" i="3"/>
  <c r="L64" i="3" s="1"/>
  <c r="H7" i="13" s="1"/>
  <c r="K5" i="2"/>
  <c r="K9" i="2"/>
  <c r="J7" i="2"/>
  <c r="J11" i="2"/>
  <c r="J8" i="12"/>
  <c r="J10" i="12"/>
  <c r="J13" i="12"/>
  <c r="J15" i="12"/>
  <c r="J18" i="12"/>
  <c r="J21" i="12"/>
  <c r="J23" i="12"/>
  <c r="J25" i="12"/>
  <c r="J26" i="12"/>
  <c r="J29" i="12"/>
  <c r="J31" i="12"/>
  <c r="J33" i="12"/>
  <c r="J35" i="12"/>
  <c r="J37" i="12"/>
  <c r="J40" i="12"/>
  <c r="J43" i="12"/>
  <c r="J45" i="12"/>
  <c r="J47" i="12"/>
  <c r="J50" i="12"/>
  <c r="J4" i="12"/>
  <c r="J4" i="4"/>
  <c r="J5" i="9"/>
  <c r="L5" i="9" s="1"/>
  <c r="J6" i="9"/>
  <c r="L6" i="9" s="1"/>
  <c r="J13" i="9"/>
  <c r="L13" i="9" s="1"/>
  <c r="J14" i="9"/>
  <c r="L14" i="9" s="1"/>
  <c r="J17" i="9"/>
  <c r="L17" i="9" s="1"/>
  <c r="J18" i="9"/>
  <c r="L18" i="9" s="1"/>
  <c r="J4" i="9"/>
  <c r="L4" i="9" s="1"/>
  <c r="H4" i="5"/>
  <c r="H8" i="5"/>
  <c r="J8" i="5" s="1"/>
  <c r="H9" i="5"/>
  <c r="J9" i="5" s="1"/>
  <c r="J4" i="7"/>
  <c r="J7" i="6"/>
  <c r="J8" i="6"/>
  <c r="J9" i="6"/>
  <c r="J10" i="6"/>
  <c r="J12" i="6"/>
  <c r="J13" i="6"/>
  <c r="J14" i="6"/>
  <c r="J15" i="6"/>
  <c r="J27" i="11"/>
  <c r="J6" i="11"/>
  <c r="J8" i="11"/>
  <c r="J11" i="11"/>
  <c r="J13" i="11"/>
  <c r="J15" i="11"/>
  <c r="J17" i="11"/>
  <c r="J19" i="11"/>
  <c r="J21" i="11"/>
  <c r="J23" i="11"/>
  <c r="J4" i="11"/>
  <c r="J5" i="2"/>
  <c r="J6" i="2"/>
  <c r="J8" i="2"/>
  <c r="J9" i="2"/>
  <c r="J10" i="2"/>
  <c r="J25" i="2"/>
  <c r="J4" i="2"/>
  <c r="K4" i="1"/>
  <c r="M4" i="1" s="1"/>
  <c r="M23" i="1" s="1"/>
  <c r="H9" i="13" s="1"/>
  <c r="K7" i="12"/>
  <c r="M7" i="12" s="1"/>
  <c r="K8" i="12"/>
  <c r="M8" i="12" s="1"/>
  <c r="K9" i="12"/>
  <c r="M9" i="12" s="1"/>
  <c r="K10" i="12"/>
  <c r="M10" i="12" s="1"/>
  <c r="K11" i="12"/>
  <c r="M11" i="12" s="1"/>
  <c r="K13" i="12"/>
  <c r="M13" i="12" s="1"/>
  <c r="K14" i="12"/>
  <c r="M14" i="12" s="1"/>
  <c r="K15" i="12"/>
  <c r="M15" i="12" s="1"/>
  <c r="K17" i="12"/>
  <c r="M17" i="12" s="1"/>
  <c r="K18" i="12"/>
  <c r="M18" i="12" s="1"/>
  <c r="K19" i="12"/>
  <c r="M19" i="12" s="1"/>
  <c r="K21" i="12"/>
  <c r="M21" i="12" s="1"/>
  <c r="K22" i="12"/>
  <c r="M22" i="12" s="1"/>
  <c r="K23" i="12"/>
  <c r="M23" i="12" s="1"/>
  <c r="K24" i="12"/>
  <c r="M24" i="12" s="1"/>
  <c r="K25" i="12"/>
  <c r="M25" i="12" s="1"/>
  <c r="K26" i="12"/>
  <c r="M26" i="12" s="1"/>
  <c r="K28" i="12"/>
  <c r="M28" i="12" s="1"/>
  <c r="K29" i="12"/>
  <c r="M29" i="12" s="1"/>
  <c r="K30" i="12"/>
  <c r="M30" i="12" s="1"/>
  <c r="K31" i="12"/>
  <c r="M31" i="12" s="1"/>
  <c r="K32" i="12"/>
  <c r="M32" i="12" s="1"/>
  <c r="K33" i="12"/>
  <c r="M33" i="12" s="1"/>
  <c r="K35" i="12"/>
  <c r="M35" i="12" s="1"/>
  <c r="K36" i="12"/>
  <c r="M36" i="12" s="1"/>
  <c r="K37" i="12"/>
  <c r="M37" i="12" s="1"/>
  <c r="K38" i="12"/>
  <c r="M38" i="12" s="1"/>
  <c r="K40" i="12"/>
  <c r="M40" i="12" s="1"/>
  <c r="K42" i="12"/>
  <c r="M42" i="12" s="1"/>
  <c r="K43" i="12"/>
  <c r="M43" i="12" s="1"/>
  <c r="K44" i="12"/>
  <c r="M44" i="12" s="1"/>
  <c r="K45" i="12"/>
  <c r="M45" i="12" s="1"/>
  <c r="K46" i="12"/>
  <c r="M46" i="12" s="1"/>
  <c r="K47" i="12"/>
  <c r="M47" i="12" s="1"/>
  <c r="K48" i="12"/>
  <c r="M48" i="12" s="1"/>
  <c r="K50" i="12"/>
  <c r="M50" i="12" s="1"/>
  <c r="K4" i="12"/>
  <c r="M4" i="12" s="1"/>
  <c r="K4" i="4"/>
  <c r="M4" i="4" s="1"/>
  <c r="M8" i="4" s="1"/>
  <c r="I2" i="4" s="1"/>
  <c r="K5" i="9"/>
  <c r="M5" i="9" s="1"/>
  <c r="K6" i="9"/>
  <c r="M6" i="9" s="1"/>
  <c r="K13" i="9"/>
  <c r="M13" i="9" s="1"/>
  <c r="K14" i="9"/>
  <c r="M14" i="9" s="1"/>
  <c r="K17" i="9"/>
  <c r="M17" i="9" s="1"/>
  <c r="K18" i="9"/>
  <c r="M18" i="9" s="1"/>
  <c r="K4" i="9"/>
  <c r="M4" i="9" s="1"/>
  <c r="I8" i="5"/>
  <c r="K8" i="5" s="1"/>
  <c r="K15" i="7"/>
  <c r="K4" i="7"/>
  <c r="M4" i="7" s="1"/>
  <c r="K7" i="6"/>
  <c r="M7" i="6" s="1"/>
  <c r="K9" i="6"/>
  <c r="M9" i="6" s="1"/>
  <c r="K12" i="6"/>
  <c r="M12" i="6" s="1"/>
  <c r="K14" i="6"/>
  <c r="M14" i="6" s="1"/>
  <c r="K4" i="6"/>
  <c r="M4" i="6" s="1"/>
  <c r="M25" i="6" s="1"/>
  <c r="K5" i="11"/>
  <c r="M5" i="11" s="1"/>
  <c r="K6" i="11"/>
  <c r="M6" i="11" s="1"/>
  <c r="K7" i="11"/>
  <c r="M7" i="11" s="1"/>
  <c r="K8" i="11"/>
  <c r="M8" i="11" s="1"/>
  <c r="K9" i="11"/>
  <c r="M9" i="11" s="1"/>
  <c r="K10" i="11"/>
  <c r="M10" i="11" s="1"/>
  <c r="K11" i="11"/>
  <c r="M11" i="11" s="1"/>
  <c r="K12" i="11"/>
  <c r="M12" i="11" s="1"/>
  <c r="K13" i="11"/>
  <c r="M13" i="11" s="1"/>
  <c r="K14" i="11"/>
  <c r="M14" i="11" s="1"/>
  <c r="K15" i="11"/>
  <c r="M15" i="11" s="1"/>
  <c r="K16" i="11"/>
  <c r="M16" i="11" s="1"/>
  <c r="K17" i="11"/>
  <c r="M17" i="11" s="1"/>
  <c r="K18" i="11"/>
  <c r="M18" i="11" s="1"/>
  <c r="K19" i="11"/>
  <c r="M19" i="11" s="1"/>
  <c r="K20" i="11"/>
  <c r="M20" i="11" s="1"/>
  <c r="K21" i="11"/>
  <c r="M21" i="11" s="1"/>
  <c r="K22" i="11"/>
  <c r="M22" i="11" s="1"/>
  <c r="K23" i="11"/>
  <c r="M23" i="11" s="1"/>
  <c r="K24" i="11"/>
  <c r="M24" i="11" s="1"/>
  <c r="K25" i="11"/>
  <c r="M25" i="11" s="1"/>
  <c r="K27" i="11"/>
  <c r="M27" i="11" s="1"/>
  <c r="K4" i="11"/>
  <c r="K4" i="3"/>
  <c r="M4" i="3" s="1"/>
  <c r="M64" i="3" s="1"/>
  <c r="H2" i="3" s="1"/>
  <c r="K6" i="2"/>
  <c r="K7" i="2"/>
  <c r="K8" i="2"/>
  <c r="K10" i="2"/>
  <c r="K11" i="2"/>
  <c r="K25" i="2"/>
  <c r="K4" i="2"/>
  <c r="L4" i="1"/>
  <c r="N4" i="1" s="1"/>
  <c r="N23" i="1" s="1"/>
  <c r="I2" i="1" s="1"/>
  <c r="H8" i="13" l="1"/>
  <c r="M76" i="3"/>
  <c r="G8" i="13" s="1"/>
  <c r="M80" i="12"/>
  <c r="H2" i="12" s="1"/>
  <c r="L4" i="4"/>
  <c r="L8" i="4" s="1"/>
  <c r="M65" i="3"/>
  <c r="G7" i="13" s="1"/>
  <c r="M38" i="11"/>
  <c r="L16" i="7"/>
  <c r="H20" i="13" s="1"/>
  <c r="I2" i="2"/>
  <c r="K11" i="5"/>
  <c r="G2" i="5" s="1"/>
  <c r="J11" i="5"/>
  <c r="M19" i="9"/>
  <c r="I2" i="9" s="1"/>
  <c r="L19" i="9"/>
  <c r="H15" i="13" s="1"/>
  <c r="H2" i="6"/>
  <c r="L25" i="6"/>
  <c r="H12" i="13" s="1"/>
  <c r="L11" i="14"/>
  <c r="G11" i="13" s="1"/>
  <c r="L26" i="2"/>
  <c r="H10" i="13" s="1"/>
  <c r="J8" i="13" s="1"/>
  <c r="E2" i="11"/>
  <c r="I11" i="13" l="1"/>
  <c r="K11" i="13"/>
  <c r="L11" i="13" s="1"/>
  <c r="I8" i="13"/>
  <c r="L8" i="13"/>
  <c r="L26" i="13" s="1"/>
  <c r="E39" i="13" s="1"/>
  <c r="K8" i="13"/>
  <c r="I7" i="13"/>
  <c r="K7" i="13"/>
  <c r="L7" i="13" s="1"/>
  <c r="M9" i="4"/>
  <c r="G16" i="13" s="1"/>
  <c r="H16" i="13"/>
  <c r="H24" i="13" s="1"/>
  <c r="H2" i="11"/>
  <c r="G6" i="13"/>
  <c r="M27" i="2"/>
  <c r="G10" i="13" s="1"/>
  <c r="K12" i="5"/>
  <c r="M20" i="9"/>
  <c r="G15" i="13" s="1"/>
  <c r="I15" i="13" s="1"/>
  <c r="M81" i="12"/>
  <c r="G14" i="13" s="1"/>
  <c r="I14" i="13" s="1"/>
  <c r="M26" i="6"/>
  <c r="G12" i="13" s="1"/>
  <c r="N24" i="1"/>
  <c r="G9" i="13" s="1"/>
  <c r="L37" i="11"/>
  <c r="K26" i="13" l="1"/>
  <c r="I6" i="13"/>
  <c r="K6" i="13"/>
  <c r="L6" i="13" s="1"/>
  <c r="L9" i="13"/>
  <c r="K9" i="13"/>
  <c r="I12" i="13"/>
  <c r="K12" i="13"/>
  <c r="L12" i="13" s="1"/>
  <c r="I10" i="13"/>
  <c r="K10" i="13"/>
  <c r="L10" i="13" s="1"/>
  <c r="I16" i="13"/>
  <c r="I9" i="13"/>
  <c r="J7" i="13"/>
  <c r="M16" i="7"/>
  <c r="H2" i="7" s="1"/>
  <c r="M17" i="7" l="1"/>
  <c r="G20" i="13" s="1"/>
  <c r="I20" i="13" l="1"/>
  <c r="I24" i="13" s="1"/>
  <c r="G24" i="13"/>
  <c r="E38" i="13" s="1"/>
</calcChain>
</file>

<file path=xl/sharedStrings.xml><?xml version="1.0" encoding="utf-8"?>
<sst xmlns="http://schemas.openxmlformats.org/spreadsheetml/2006/main" count="1251" uniqueCount="646">
  <si>
    <t>TIPO CARNE</t>
  </si>
  <si>
    <t>ARTÍCULO</t>
  </si>
  <si>
    <t>CALIDAD</t>
  </si>
  <si>
    <t>UNIDAD MEDIDA</t>
  </si>
  <si>
    <t>TIPO DE IVA</t>
  </si>
  <si>
    <t>PRECIO OFERTADO CON IVA</t>
  </si>
  <si>
    <t>TOTAL ((A)*(B))</t>
  </si>
  <si>
    <t>EXTRA</t>
  </si>
  <si>
    <t>Kgr.</t>
  </si>
  <si>
    <t>Porcino</t>
  </si>
  <si>
    <t>Pollo</t>
  </si>
  <si>
    <t>Cordero</t>
  </si>
  <si>
    <t>CPV</t>
  </si>
  <si>
    <t>PRODUCTO</t>
  </si>
  <si>
    <t>€/Kgr.</t>
  </si>
  <si>
    <t>REFERENCIA</t>
  </si>
  <si>
    <t>MARCA</t>
  </si>
  <si>
    <t>TAMAÑOS DISPONIBLES</t>
  </si>
  <si>
    <t>€/unidad</t>
  </si>
  <si>
    <t>VALORACIÓN MAXIMA:</t>
  </si>
  <si>
    <t>€</t>
  </si>
  <si>
    <t>05.LECHE, LACTEOS Y QUESOS</t>
  </si>
  <si>
    <t>LANGOSTINO COCIDO</t>
  </si>
  <si>
    <t>1ª CALIDAD</t>
  </si>
  <si>
    <t xml:space="preserve">RELACIÓN DE LOTES Y PRODUCTOS </t>
  </si>
  <si>
    <t>LOTES</t>
  </si>
  <si>
    <t>DENOMINACIÓN</t>
  </si>
  <si>
    <t>Nº 1</t>
  </si>
  <si>
    <t>Carnes</t>
  </si>
  <si>
    <t>Nº 2</t>
  </si>
  <si>
    <t>Nº 3</t>
  </si>
  <si>
    <t>Congelados</t>
  </si>
  <si>
    <t>Nº 4</t>
  </si>
  <si>
    <t>Frutas y verduras</t>
  </si>
  <si>
    <t>Nº 5</t>
  </si>
  <si>
    <t>Nº 6</t>
  </si>
  <si>
    <t>Galletas, pan tostado y magdalenas</t>
  </si>
  <si>
    <t>Nº 7</t>
  </si>
  <si>
    <t>Pan y pasteles</t>
  </si>
  <si>
    <t>Bebidas</t>
  </si>
  <si>
    <t>Aceites</t>
  </si>
  <si>
    <t>Nº 10</t>
  </si>
  <si>
    <t>Productos varios</t>
  </si>
  <si>
    <t>La calidad exigida de los productos será extra o de primera categoria.</t>
  </si>
  <si>
    <t>TOTAL</t>
  </si>
  <si>
    <t>(B) PRECIO ESTIMADO SIN IVA</t>
  </si>
  <si>
    <t>PRECIO ESTIMADO CON IVA</t>
  </si>
  <si>
    <t>PRECIO ESTIMADO (SIN IVA)</t>
  </si>
  <si>
    <t>IMPORTE DEL IVA</t>
  </si>
  <si>
    <t>TOTAL IVA</t>
  </si>
  <si>
    <t>TOTAL PRECIO ESTIMADO CON IVA</t>
  </si>
  <si>
    <t>TOTAL IVA INCLUIDO</t>
  </si>
  <si>
    <t xml:space="preserve">IMPORTES </t>
  </si>
  <si>
    <t xml:space="preserve">IVA </t>
  </si>
  <si>
    <t>B.I. IVA</t>
  </si>
  <si>
    <t>B.I.IVA</t>
  </si>
  <si>
    <t>Pescado</t>
  </si>
  <si>
    <t>Charcutería</t>
  </si>
  <si>
    <t>Leche, lácteos y quesos</t>
  </si>
  <si>
    <t>Nº 8</t>
  </si>
  <si>
    <t>Nº 9</t>
  </si>
  <si>
    <t>Nº 11</t>
  </si>
  <si>
    <t>Ropa</t>
  </si>
  <si>
    <t>Nº 12</t>
  </si>
  <si>
    <t>Huevos</t>
  </si>
  <si>
    <t>Nº 13</t>
  </si>
  <si>
    <t>Turrones y mantecados</t>
  </si>
  <si>
    <t>PATATAS</t>
  </si>
  <si>
    <t>TOMATES</t>
  </si>
  <si>
    <t>PEPINO</t>
  </si>
  <si>
    <t>CALABACÍN</t>
  </si>
  <si>
    <t>ZANAHORIA</t>
  </si>
  <si>
    <t>PIMIENTO VERDE</t>
  </si>
  <si>
    <t>PIMIENTO ROJO</t>
  </si>
  <si>
    <t>NARANJAS</t>
  </si>
  <si>
    <t>MANDARINAS</t>
  </si>
  <si>
    <t>PERAS</t>
  </si>
  <si>
    <t>MANZANAS</t>
  </si>
  <si>
    <t>AJOS</t>
  </si>
  <si>
    <t>PLATANOS</t>
  </si>
  <si>
    <t>LIMONES</t>
  </si>
  <si>
    <t>CEBOLLAS</t>
  </si>
  <si>
    <t>FRESAS</t>
  </si>
  <si>
    <t>PUERROS</t>
  </si>
  <si>
    <t>SANDÍA</t>
  </si>
  <si>
    <t>MELONES</t>
  </si>
  <si>
    <t>MELOCOTÓN</t>
  </si>
  <si>
    <t>CASTAÑA</t>
  </si>
  <si>
    <t>€/manojo</t>
  </si>
  <si>
    <t>ESCAROLA</t>
  </si>
  <si>
    <t>LOMBARDA</t>
  </si>
  <si>
    <t>UVAS</t>
  </si>
  <si>
    <t>PEREJIL</t>
  </si>
  <si>
    <t xml:space="preserve">LECHUGAS </t>
  </si>
  <si>
    <t>VALORACIÓN MÁXIMA:</t>
  </si>
  <si>
    <t>01.FRUTAS Y VERDURAS</t>
  </si>
  <si>
    <t>02.CONGELADOS</t>
  </si>
  <si>
    <t>PECHUGA DE POLLO</t>
  </si>
  <si>
    <t>MUSLOS DE POLLO</t>
  </si>
  <si>
    <t>CROQUETAS DE POLLO</t>
  </si>
  <si>
    <t>CROQUETAS DE JAMÓN</t>
  </si>
  <si>
    <t>ALBÓNDIGAS</t>
  </si>
  <si>
    <t>MENESTRA ESPECIAL</t>
  </si>
  <si>
    <t>MENESTRA TRITURADO</t>
  </si>
  <si>
    <t>JUDÍAS VERDES</t>
  </si>
  <si>
    <t>FILETE DE MERLUZA</t>
  </si>
  <si>
    <t>TERNERA</t>
  </si>
  <si>
    <t>GUISANTES</t>
  </si>
  <si>
    <t>MAIZ</t>
  </si>
  <si>
    <t>ESPINACAS</t>
  </si>
  <si>
    <t>CHURROS</t>
  </si>
  <si>
    <t>CONEJO</t>
  </si>
  <si>
    <t>QUELLA</t>
  </si>
  <si>
    <t>VAINA CALAMAR</t>
  </si>
  <si>
    <t>BACALAO LOMO</t>
  </si>
  <si>
    <t>ENSALADILLA</t>
  </si>
  <si>
    <t>TARTA GALLETAS ABUELA</t>
  </si>
  <si>
    <t>PREPARADO PAELLA</t>
  </si>
  <si>
    <t>PREPARADO SOPA</t>
  </si>
  <si>
    <t>SALMÓN</t>
  </si>
  <si>
    <t>ATÚN LOMOS</t>
  </si>
  <si>
    <t>ALCACHOFAS</t>
  </si>
  <si>
    <t>SAN JACOBOS</t>
  </si>
  <si>
    <t>MEJILLONES TIGRE</t>
  </si>
  <si>
    <t>PROFITEROLES NATA</t>
  </si>
  <si>
    <t>MIGAS</t>
  </si>
  <si>
    <t xml:space="preserve">PATATAS </t>
  </si>
  <si>
    <t>€/Plancha</t>
  </si>
  <si>
    <t>€/Unidad</t>
  </si>
  <si>
    <t>02.PESCADO FRESCO</t>
  </si>
  <si>
    <t>BOQUERÓN</t>
  </si>
  <si>
    <t>BACALAILLA</t>
  </si>
  <si>
    <t>ALMEJAS</t>
  </si>
  <si>
    <t>COSTILLA</t>
  </si>
  <si>
    <t>MAGRA A TACOS</t>
  </si>
  <si>
    <t>CABEZA DE  LOMO</t>
  </si>
  <si>
    <t>FILETES CABEZA DE LOMO</t>
  </si>
  <si>
    <t>CARNE PICADA</t>
  </si>
  <si>
    <t>CHORIZO 1ª</t>
  </si>
  <si>
    <t>MORCILLA</t>
  </si>
  <si>
    <t>JAMÓN DESHUESADO</t>
  </si>
  <si>
    <t>HUESOS CANILLA</t>
  </si>
  <si>
    <t>HUESOS SALADOS</t>
  </si>
  <si>
    <t>PANCETA SALADA</t>
  </si>
  <si>
    <t>CORDERO</t>
  </si>
  <si>
    <t>POLLO</t>
  </si>
  <si>
    <t>MORCÓN BARRA</t>
  </si>
  <si>
    <t>SALCHICHÓN COCIDO BARRA</t>
  </si>
  <si>
    <t>QUESO DE CERDO</t>
  </si>
  <si>
    <t>CHORIZO AL CORTE</t>
  </si>
  <si>
    <t>SALCHICHÓN AL CORTE</t>
  </si>
  <si>
    <t>MORTADELA CON ACEITUNAS</t>
  </si>
  <si>
    <t>PECHUGA DE PAVO</t>
  </si>
  <si>
    <t>FIAMBRE YORK</t>
  </si>
  <si>
    <t>03. CHARCUTERIA</t>
  </si>
  <si>
    <t xml:space="preserve">03.CARNES </t>
  </si>
  <si>
    <t>BARRAS DE PAN (unidades)</t>
  </si>
  <si>
    <t>PAN DE MOLDE</t>
  </si>
  <si>
    <t>04. PAN Y PASTELES</t>
  </si>
  <si>
    <t>YOGURT VITALINEA NATURAL</t>
  </si>
  <si>
    <t>YOGURT VITALINEA LIMÓN</t>
  </si>
  <si>
    <t>YOGURT VITALINEA FRUTAS DEL BOSQUE</t>
  </si>
  <si>
    <t>YOGURT VITALINEA COCO</t>
  </si>
  <si>
    <t>FLAN VAINILLA</t>
  </si>
  <si>
    <t>LECHE SEMIDESNATADA</t>
  </si>
  <si>
    <t xml:space="preserve">LECHE DESNATADA </t>
  </si>
  <si>
    <t>LECHE SEMIDESNATADA SIN LACTOSA</t>
  </si>
  <si>
    <t>QUESO SEMICURADO</t>
  </si>
  <si>
    <t>€/Pack-4</t>
  </si>
  <si>
    <t>€/Litro</t>
  </si>
  <si>
    <t>06.ACEITES</t>
  </si>
  <si>
    <t>Aceite de girasol</t>
  </si>
  <si>
    <t>ACEITUNAS NEGRAS</t>
  </si>
  <si>
    <t>ALCACHOFA LATA</t>
  </si>
  <si>
    <t>ALUBIAS</t>
  </si>
  <si>
    <t>ARROZ</t>
  </si>
  <si>
    <t>BICARBONATO</t>
  </si>
  <si>
    <t>CACAO NESQUIK</t>
  </si>
  <si>
    <t>COLA CAO 0%</t>
  </si>
  <si>
    <t xml:space="preserve">DESCAFEINADO LA ESTRELLA </t>
  </si>
  <si>
    <t>CAFÉ INSTANTÁNEO EKO</t>
  </si>
  <si>
    <t>CHAMPIÑÓN LAMINADO LATA</t>
  </si>
  <si>
    <t>COKTEL FRUTA LATA</t>
  </si>
  <si>
    <t xml:space="preserve">EDULCORANTE LIQUIDO </t>
  </si>
  <si>
    <t>COLORANTE</t>
  </si>
  <si>
    <t xml:space="preserve">FIDEO N.º 0 </t>
  </si>
  <si>
    <t>FIDEUA</t>
  </si>
  <si>
    <t>GARBANZO</t>
  </si>
  <si>
    <t>LAUREL GRAMOS</t>
  </si>
  <si>
    <t>CANELA MOLIDA</t>
  </si>
  <si>
    <t>ORÉGANO</t>
  </si>
  <si>
    <t>PIMIENTA NEGRA MOLIDA</t>
  </si>
  <si>
    <t>LENTEJA</t>
  </si>
  <si>
    <t>MACARRONES</t>
  </si>
  <si>
    <t>MANZANILLA</t>
  </si>
  <si>
    <t>MAYONESA</t>
  </si>
  <si>
    <t>CARNE DE MEMBRILLO</t>
  </si>
  <si>
    <t>PIMENTÓN DULCE</t>
  </si>
  <si>
    <t>PIMIENTO ROJO LATA</t>
  </si>
  <si>
    <t xml:space="preserve">SAL </t>
  </si>
  <si>
    <t>TOMATE FRITO LATA</t>
  </si>
  <si>
    <t>TOMATE TRITURADO LATA</t>
  </si>
  <si>
    <t>VINAGRE</t>
  </si>
  <si>
    <t>€/Litros</t>
  </si>
  <si>
    <t>€/Bote</t>
  </si>
  <si>
    <t xml:space="preserve">ATÚN </t>
  </si>
  <si>
    <t xml:space="preserve">EDULCORANTE PASTILLAS </t>
  </si>
  <si>
    <t>Cerveza sin alcohol</t>
  </si>
  <si>
    <t>Zumo S/A Melocotón</t>
  </si>
  <si>
    <t>Zumo S/A Piña</t>
  </si>
  <si>
    <t>Fanta Limón Zero</t>
  </si>
  <si>
    <t>Fanta Naranja Zero</t>
  </si>
  <si>
    <t>Sidra El Gaitero</t>
  </si>
  <si>
    <t>€/Pack-6</t>
  </si>
  <si>
    <t>Aceite de oliva virgen extra</t>
  </si>
  <si>
    <t>€/Kg</t>
  </si>
  <si>
    <t>10. ROPA</t>
  </si>
  <si>
    <t>Delantal Peto</t>
  </si>
  <si>
    <t>Uniforme completo sanitario</t>
  </si>
  <si>
    <t>Pantalón mantenimiento</t>
  </si>
  <si>
    <t>Serigrafiado</t>
  </si>
  <si>
    <t>Huevos (Docenas L grande campero)</t>
  </si>
  <si>
    <t>€/Docena</t>
  </si>
  <si>
    <t>Clara de huevo</t>
  </si>
  <si>
    <t>12. TURRÓN Y MANTECADOS</t>
  </si>
  <si>
    <t>Hojaldrina granel</t>
  </si>
  <si>
    <t>Mantecado casero fuentes</t>
  </si>
  <si>
    <t>Mantecado surtido</t>
  </si>
  <si>
    <t>Turrón blando almendras</t>
  </si>
  <si>
    <t>Rosco de vino granel</t>
  </si>
  <si>
    <t xml:space="preserve"> </t>
  </si>
  <si>
    <t>Galletas MARIA (paq. Indiv. 5 unidades)</t>
  </si>
  <si>
    <t>Pan tostado (paquetes)</t>
  </si>
  <si>
    <t>Pan tostado integral (paquetes)</t>
  </si>
  <si>
    <t>Magdalenas (Bolsas de 10 Unidades)</t>
  </si>
  <si>
    <t>€/paquetes 5 unidades</t>
  </si>
  <si>
    <t>COLIFLOR</t>
  </si>
  <si>
    <t>CIRUELA</t>
  </si>
  <si>
    <t>NECTARINA</t>
  </si>
  <si>
    <t>PARAGUAYOS</t>
  </si>
  <si>
    <t>€/unidad.</t>
  </si>
  <si>
    <t>€/bolsa 320gr</t>
  </si>
  <si>
    <t>HABAS BABY</t>
  </si>
  <si>
    <t xml:space="preserve">GUARNICION VERDURA </t>
  </si>
  <si>
    <t>MEDALLONES DE MERLUZA</t>
  </si>
  <si>
    <t>REVUELTO GAMBAS Y AJO</t>
  </si>
  <si>
    <t>SALTEADO SETAS Y GAMBAS</t>
  </si>
  <si>
    <t>BROCOLI</t>
  </si>
  <si>
    <t>BERENJENA REBOZADA</t>
  </si>
  <si>
    <t>PLANCHA ARROZ CON LECHE</t>
  </si>
  <si>
    <t>PLANCHA NOCIOLATTA</t>
  </si>
  <si>
    <t xml:space="preserve">CARRILLADA </t>
  </si>
  <si>
    <t>VASITOS HELADO TURRÓN</t>
  </si>
  <si>
    <t>BUÑUELO BACALAO</t>
  </si>
  <si>
    <t>PIMIENTOS PIQUILLO</t>
  </si>
  <si>
    <t>MUSLITOS DE MAR</t>
  </si>
  <si>
    <t>GAMBAS REBOZADA</t>
  </si>
  <si>
    <t>CROQUETA DE BACALAO</t>
  </si>
  <si>
    <t>€/650gr.</t>
  </si>
  <si>
    <t>€/200gr</t>
  </si>
  <si>
    <t>€/150gr</t>
  </si>
  <si>
    <t>€/2,5 Kgr.</t>
  </si>
  <si>
    <t>€/325gr</t>
  </si>
  <si>
    <t>€/900gr</t>
  </si>
  <si>
    <t>€/ Kgr.</t>
  </si>
  <si>
    <t>€/100 sobres</t>
  </si>
  <si>
    <t>€/2,65Kgr.</t>
  </si>
  <si>
    <t>Bata recepcón</t>
  </si>
  <si>
    <t>Gorro cofia</t>
  </si>
  <si>
    <t>Gas termino fijo</t>
  </si>
  <si>
    <t>€/día</t>
  </si>
  <si>
    <t>Gas termino variable</t>
  </si>
  <si>
    <t>€/kg</t>
  </si>
  <si>
    <t>Alquiler contador</t>
  </si>
  <si>
    <t>SAU</t>
  </si>
  <si>
    <t>€/paquete 225gr</t>
  </si>
  <si>
    <t>€/Bolsa 380gr</t>
  </si>
  <si>
    <t>Panecillo Dulcesol</t>
  </si>
  <si>
    <t>Galletas Hojaldradas paquetes x160 gramos</t>
  </si>
  <si>
    <t>€/paquetes de 160g</t>
  </si>
  <si>
    <t>Rosco chocolate</t>
  </si>
  <si>
    <t>Bombon crocanti</t>
  </si>
  <si>
    <t>€/ 70 cl</t>
  </si>
  <si>
    <t>€/ 75 cl</t>
  </si>
  <si>
    <t>Vino Tinto Rioja</t>
  </si>
  <si>
    <t>€/ 2 Litro</t>
  </si>
  <si>
    <t>DANET VAINILLA / CHOCOLATE</t>
  </si>
  <si>
    <t>YOGURT VITALINEA PIÑA</t>
  </si>
  <si>
    <t>ACTIVIA S/LACTOSA</t>
  </si>
  <si>
    <t>DE POSTRE ARROZ CON LECHE</t>
  </si>
  <si>
    <t>€/Pack-2</t>
  </si>
  <si>
    <t>CABEZA JABALÍ</t>
  </si>
  <si>
    <t>POLLO RELLENO</t>
  </si>
  <si>
    <t>€/ 750 gr</t>
  </si>
  <si>
    <t>€/ 140ml</t>
  </si>
  <si>
    <t>AZÚCAR sobres individual 7gr</t>
  </si>
  <si>
    <t xml:space="preserve">€/sobres </t>
  </si>
  <si>
    <t>MELOCOTÓN almibar</t>
  </si>
  <si>
    <t>€/ 3Kgr.</t>
  </si>
  <si>
    <t>€/ 300gr</t>
  </si>
  <si>
    <t>€/ 450gr</t>
  </si>
  <si>
    <t>€/ 12gr</t>
  </si>
  <si>
    <t>€/ 130 gr</t>
  </si>
  <si>
    <t>€/ 400 gr</t>
  </si>
  <si>
    <t xml:space="preserve">PIÑA EN SU JUGO </t>
  </si>
  <si>
    <t>€/ 3,6 kg</t>
  </si>
  <si>
    <t>€/ 550 gr</t>
  </si>
  <si>
    <t>€/ 750 GR</t>
  </si>
  <si>
    <t>GELATINA</t>
  </si>
  <si>
    <t>€/rollo</t>
  </si>
  <si>
    <t>€/paquete</t>
  </si>
  <si>
    <t>€/paquete 200 unid.</t>
  </si>
  <si>
    <t>€/litro</t>
  </si>
  <si>
    <t>Limpiacristales</t>
  </si>
  <si>
    <t>Ambientador</t>
  </si>
  <si>
    <t>Desengrasante cocina</t>
  </si>
  <si>
    <t>Lavavajillas concentrado</t>
  </si>
  <si>
    <t>Lejia alimentaria 1L</t>
  </si>
  <si>
    <t>Lejia alimentaria 5L</t>
  </si>
  <si>
    <t>Lejia Color lavadora</t>
  </si>
  <si>
    <t>Amoniaco perfumado</t>
  </si>
  <si>
    <t xml:space="preserve">Agua fuerte </t>
  </si>
  <si>
    <t>Vinagre limpieza</t>
  </si>
  <si>
    <t>Blanqueante Blacosol oxigeno activo</t>
  </si>
  <si>
    <t>Blanqueante wan clor</t>
  </si>
  <si>
    <t>Bolsa 52*60</t>
  </si>
  <si>
    <t>Fregona algodón</t>
  </si>
  <si>
    <t>Cepillo Estándar</t>
  </si>
  <si>
    <t>Bolsa 80*100</t>
  </si>
  <si>
    <t>Higienico Grande</t>
  </si>
  <si>
    <t>Toalla Lims zigzag</t>
  </si>
  <si>
    <t xml:space="preserve">Toalla Mecha </t>
  </si>
  <si>
    <t>Servilleta</t>
  </si>
  <si>
    <t>Gel Manos</t>
  </si>
  <si>
    <t>Detergente lavavajillas</t>
  </si>
  <si>
    <t>Bayeta microfibra</t>
  </si>
  <si>
    <t xml:space="preserve">Estropajo </t>
  </si>
  <si>
    <t>Estropajo inox</t>
  </si>
  <si>
    <t>Escobilla WC</t>
  </si>
  <si>
    <t>Desincrustante Anticalcáreo</t>
  </si>
  <si>
    <t>Desincrustante Antióxido</t>
  </si>
  <si>
    <t>Desincrustante Ácido</t>
  </si>
  <si>
    <t>Gel espuma antibacterias</t>
  </si>
  <si>
    <t>€/metro</t>
  </si>
  <si>
    <t>€/ rollo 25 unid.</t>
  </si>
  <si>
    <t>€/ rollo 10 unidad</t>
  </si>
  <si>
    <t>€/ 1000 unidades</t>
  </si>
  <si>
    <t xml:space="preserve">Pistola pulverizadora </t>
  </si>
  <si>
    <t>Palo aluminio</t>
  </si>
  <si>
    <t>€/carga</t>
  </si>
  <si>
    <t>Ambientador difusor eléctrico</t>
  </si>
  <si>
    <t>B.I</t>
  </si>
  <si>
    <t>Nº 14</t>
  </si>
  <si>
    <t>Limpieza</t>
  </si>
  <si>
    <t>Aceite de oliva virgen extra ecológico</t>
  </si>
  <si>
    <t>11.HUEVOS Y DERIVADOS</t>
  </si>
  <si>
    <t>Gas</t>
  </si>
  <si>
    <t>7. PRODUCTOS VARIOS</t>
  </si>
  <si>
    <t>8. BEBIDAS</t>
  </si>
  <si>
    <t>13.GALLETAS, PAN TOSTADO Y MAGDALENAS</t>
  </si>
  <si>
    <t>14. LIMPIEZA</t>
  </si>
  <si>
    <t>(A) CONSUMO ESTIMADO 6 MESES RESIDENCIA DE MAYORES</t>
  </si>
  <si>
    <t>(A) CONSUMO ESTIMADO 6 MESES CASA DE ACOGIDA</t>
  </si>
  <si>
    <t>BANDEJA DE VERDURAS</t>
  </si>
  <si>
    <t>KIWI</t>
  </si>
  <si>
    <t>BERENJENA</t>
  </si>
  <si>
    <t>JAMONCITOS DE POLLO</t>
  </si>
  <si>
    <t>€/400 gr</t>
  </si>
  <si>
    <t xml:space="preserve">GAMBAS </t>
  </si>
  <si>
    <t>€/2 Kgr.caja</t>
  </si>
  <si>
    <t>JUDÍAS BLANCAS</t>
  </si>
  <si>
    <t>FLAMENQUINES</t>
  </si>
  <si>
    <t>EMPANADILLAS</t>
  </si>
  <si>
    <t>PIZZA JAMÓN</t>
  </si>
  <si>
    <t>PIZZA 4 QUESOS</t>
  </si>
  <si>
    <t>PIZZA BARBACOA</t>
  </si>
  <si>
    <t>PIZZA ATÚN</t>
  </si>
  <si>
    <t>CALAMAR A LA ROMANA</t>
  </si>
  <si>
    <t>CONOS HELADOS</t>
  </si>
  <si>
    <t>€/Pack 4</t>
  </si>
  <si>
    <t>POLOS HIELOS</t>
  </si>
  <si>
    <t>€/50 ml</t>
  </si>
  <si>
    <t>HAMBURGESA DE POLLO</t>
  </si>
  <si>
    <t>SALCHICHAS DE POLLO</t>
  </si>
  <si>
    <t>ALAS DE POLLO</t>
  </si>
  <si>
    <t>COSTILLA SALADA</t>
  </si>
  <si>
    <t>FILETES CINTA DE LOMO</t>
  </si>
  <si>
    <t>PINCHOS DE CERDO</t>
  </si>
  <si>
    <t>CONSUMO ESTIMADO 6 MESES RESIDENCIA</t>
  </si>
  <si>
    <t>SALCHICHAS DE CERDO</t>
  </si>
  <si>
    <t>€/ENVASE  480 g</t>
  </si>
  <si>
    <t>SALCHICHAS DE PAVO</t>
  </si>
  <si>
    <t>JAMÓN YORK</t>
  </si>
  <si>
    <t>€/ENVASE  300 g</t>
  </si>
  <si>
    <t>PECHUGA PAVO EN LONCHAS</t>
  </si>
  <si>
    <t>€/ENVASE  100 g</t>
  </si>
  <si>
    <t>PECHUGA PAVO BARRA</t>
  </si>
  <si>
    <t>€/ENVASE  360 g</t>
  </si>
  <si>
    <t>BAICON AL CORTE</t>
  </si>
  <si>
    <t>€/500 g</t>
  </si>
  <si>
    <t>SALAMI</t>
  </si>
  <si>
    <t>€/ENVASE  65 g</t>
  </si>
  <si>
    <t>SALCHICHÓN</t>
  </si>
  <si>
    <t>CHORIZO</t>
  </si>
  <si>
    <t>JAMÓN CURADO</t>
  </si>
  <si>
    <t>€/ENVASE 70 g</t>
  </si>
  <si>
    <t>€/ENVASE 500 g</t>
  </si>
  <si>
    <t>FUET</t>
  </si>
  <si>
    <t>€/PAQUETE 2 UNI</t>
  </si>
  <si>
    <t>€/Paquete 460 gr</t>
  </si>
  <si>
    <t>€/Unidades 250 gr</t>
  </si>
  <si>
    <t>HARINA</t>
  </si>
  <si>
    <t>€/Paquete 820 gr</t>
  </si>
  <si>
    <t>PAN DE HAMBURGUESA</t>
  </si>
  <si>
    <t>€/Paquete 300 gr</t>
  </si>
  <si>
    <t>PAN HOT DOG</t>
  </si>
  <si>
    <t>€/Paquete 350 gr</t>
  </si>
  <si>
    <t>TORTITAS DE MAÍZ</t>
  </si>
  <si>
    <t>€/Paquete 320 gr</t>
  </si>
  <si>
    <t>YOGURT GRIEGO</t>
  </si>
  <si>
    <t>€/pack 4</t>
  </si>
  <si>
    <t>YOGURT SABORES</t>
  </si>
  <si>
    <t>LECHE ENTERA</t>
  </si>
  <si>
    <t>NATA LÍQUIDA</t>
  </si>
  <si>
    <t>€/envase 200 ml</t>
  </si>
  <si>
    <t>QUESO LONCHAS</t>
  </si>
  <si>
    <t>€/paquete 150 g</t>
  </si>
  <si>
    <t>QUESO RALLADO</t>
  </si>
  <si>
    <t>MARGARINA</t>
  </si>
  <si>
    <t xml:space="preserve">€/envase 225 G </t>
  </si>
  <si>
    <t>TALLARINES</t>
  </si>
  <si>
    <t>ESPAGUETI</t>
  </si>
  <si>
    <t>PASTA PARA ENSALADA</t>
  </si>
  <si>
    <t>€/Envase 250 gr</t>
  </si>
  <si>
    <t xml:space="preserve">AZÚCAR </t>
  </si>
  <si>
    <t>PLACAS DE LASAÑA</t>
  </si>
  <si>
    <t>COLA CAO</t>
  </si>
  <si>
    <t>€/Envase 2,5 kg</t>
  </si>
  <si>
    <t>CAFÉ SOLUBLE</t>
  </si>
  <si>
    <t>€/Envase 200 gr</t>
  </si>
  <si>
    <t>PAN RALLADO</t>
  </si>
  <si>
    <t>CAFÉ MEZCLA</t>
  </si>
  <si>
    <t>COUS COUS</t>
  </si>
  <si>
    <t>FIDEO N.º 2</t>
  </si>
  <si>
    <t>NOCILLA</t>
  </si>
  <si>
    <t>€/Envase 500 gr</t>
  </si>
  <si>
    <t>MIEL</t>
  </si>
  <si>
    <t>€/ 50 gr</t>
  </si>
  <si>
    <t>PATÉ DE CERDO</t>
  </si>
  <si>
    <t>€/pack de 3</t>
  </si>
  <si>
    <t>PATÉ DE ATÚN</t>
  </si>
  <si>
    <t>MAÍZ DULCE</t>
  </si>
  <si>
    <t>KETCHUP</t>
  </si>
  <si>
    <t>€/Envase 300 gr</t>
  </si>
  <si>
    <t>SALSA BRAVA</t>
  </si>
  <si>
    <t>€/Envase 430 ml</t>
  </si>
  <si>
    <t>SALSA SOJA</t>
  </si>
  <si>
    <t>€/Envase 250 ml</t>
  </si>
  <si>
    <t>MELOCOTÓN en su jugo</t>
  </si>
  <si>
    <t>€/Envase 820 gr</t>
  </si>
  <si>
    <t>MAICENA</t>
  </si>
  <si>
    <t>€/Envase 400 gr</t>
  </si>
  <si>
    <t>CUAJADA</t>
  </si>
  <si>
    <t>€/Envase 80 gr</t>
  </si>
  <si>
    <t>TOMATE FRITO</t>
  </si>
  <si>
    <t>MOSTAZA</t>
  </si>
  <si>
    <t>€/2 Envases de 90 gr</t>
  </si>
  <si>
    <t>CHOCOLATE BLANCO</t>
  </si>
  <si>
    <t>€/Envase 85 gr</t>
  </si>
  <si>
    <t>CHOCOLATE CON LECHE</t>
  </si>
  <si>
    <t>€/Envase 170 gr</t>
  </si>
  <si>
    <t>CHOCOLATE NEGRO</t>
  </si>
  <si>
    <t>MERMELADA DE FRESA</t>
  </si>
  <si>
    <t>€/Envase de 350 gr</t>
  </si>
  <si>
    <t>ACEITUNAS VERDES</t>
  </si>
  <si>
    <t>€/Envase de 300 gr</t>
  </si>
  <si>
    <t>€/Envase de 345 gr</t>
  </si>
  <si>
    <t>TILA</t>
  </si>
  <si>
    <t>€/Envase de 30 gr</t>
  </si>
  <si>
    <t>SACARINA</t>
  </si>
  <si>
    <t>€/Envase de 60 gr</t>
  </si>
  <si>
    <t>PALOMITAS MAÍZ MICOONDAS</t>
  </si>
  <si>
    <t>€/Envase pack de 3</t>
  </si>
  <si>
    <t>FRUTOS SECOS</t>
  </si>
  <si>
    <t>€/Envase de 125 gramos</t>
  </si>
  <si>
    <t>CALDO DE POLLO DE PASTILLAS</t>
  </si>
  <si>
    <t>€/Envase de 24 unidades</t>
  </si>
  <si>
    <t>CALDO DE PESCADO DE PASTILLAS</t>
  </si>
  <si>
    <t>€/Envase de 8 unidades</t>
  </si>
  <si>
    <t xml:space="preserve"> CONSUMO ESTIMADO 6 MESES RESIDENCIA</t>
  </si>
  <si>
    <t>Zumo Piña</t>
  </si>
  <si>
    <t>Zumo Caribe</t>
  </si>
  <si>
    <t>€/200 ml pack 3</t>
  </si>
  <si>
    <t xml:space="preserve">Fanta Limón </t>
  </si>
  <si>
    <t>€/2 Litros</t>
  </si>
  <si>
    <t xml:space="preserve">Fanta Naranja </t>
  </si>
  <si>
    <t>Coca Cola sin cafeína</t>
  </si>
  <si>
    <t>€/2 litros</t>
  </si>
  <si>
    <t>Batido chocolate</t>
  </si>
  <si>
    <t>€/200 ml</t>
  </si>
  <si>
    <t>Vino blanco</t>
  </si>
  <si>
    <t>€/187 ml</t>
  </si>
  <si>
    <t>Zumo Multifrutas</t>
  </si>
  <si>
    <t>€/1,5 Litro</t>
  </si>
  <si>
    <t>9.- COMBUSTIBLE</t>
  </si>
  <si>
    <t>Turrón duro almendras</t>
  </si>
  <si>
    <t>Turrón chocolate</t>
  </si>
  <si>
    <t>Bombones surtido</t>
  </si>
  <si>
    <t>Rosco frito</t>
  </si>
  <si>
    <t>Hornazo</t>
  </si>
  <si>
    <t>Snacks variados</t>
  </si>
  <si>
    <t>€/g</t>
  </si>
  <si>
    <t>Galletas Guillón Tropical</t>
  </si>
  <si>
    <t>€/ 800 g</t>
  </si>
  <si>
    <t>Galletas tostadas</t>
  </si>
  <si>
    <t>Cereales chocolate</t>
  </si>
  <si>
    <t>Cereales leche</t>
  </si>
  <si>
    <t>Bollería industrial</t>
  </si>
  <si>
    <t>€/350 g</t>
  </si>
  <si>
    <t>Detergente Liquido lavadora industrial</t>
  </si>
  <si>
    <t>Detergente Polvo lavadora industrial</t>
  </si>
  <si>
    <t>Suavizante lavadora industrial</t>
  </si>
  <si>
    <t>Detergente humectante lavadora industrial</t>
  </si>
  <si>
    <t>Detergente líquido lavadora</t>
  </si>
  <si>
    <t>€/envase 4 L</t>
  </si>
  <si>
    <t>Suavizante concentrado lavadora</t>
  </si>
  <si>
    <t>€/envase 1,268 L</t>
  </si>
  <si>
    <t>Fairy lavaplatos</t>
  </si>
  <si>
    <t>€/envase 1 L</t>
  </si>
  <si>
    <t>Estropajo</t>
  </si>
  <si>
    <t>Antical</t>
  </si>
  <si>
    <t>€/envase 700 ml</t>
  </si>
  <si>
    <t>Bolsa basura 120L</t>
  </si>
  <si>
    <t>€/paquete unid.</t>
  </si>
  <si>
    <t>Bolsa basura 30L</t>
  </si>
  <si>
    <t>€/paquete 15 unid.</t>
  </si>
  <si>
    <t>Bolsa basura 10L</t>
  </si>
  <si>
    <t>€/paquete 40 unid.</t>
  </si>
  <si>
    <t>Bolsa plástico alimentación 25x35</t>
  </si>
  <si>
    <t>€/envase 1 kg</t>
  </si>
  <si>
    <t>Sanytol</t>
  </si>
  <si>
    <t>€/envase 125 tabletas</t>
  </si>
  <si>
    <t>Sal lavavajillas</t>
  </si>
  <si>
    <t>€/envase 2 kg</t>
  </si>
  <si>
    <t>Abrillantador lavavajillas</t>
  </si>
  <si>
    <t>Abrillantador lavavajillas industrial</t>
  </si>
  <si>
    <t>€/envase de 750 ml pack de 2</t>
  </si>
  <si>
    <t>Limpiamáquinas lavavajillas</t>
  </si>
  <si>
    <t>€/envase 250 ml</t>
  </si>
  <si>
    <t>Escoba</t>
  </si>
  <si>
    <t>Guante nitrilo</t>
  </si>
  <si>
    <t xml:space="preserve">€/100 unidades </t>
  </si>
  <si>
    <t>Pinzas</t>
  </si>
  <si>
    <t>€/pack de 12 unid</t>
  </si>
  <si>
    <t>Insecticida</t>
  </si>
  <si>
    <t>€/envase de 250 ml</t>
  </si>
  <si>
    <t>Mantel Individual</t>
  </si>
  <si>
    <t>Mantel de 30x40</t>
  </si>
  <si>
    <t>€/1000 unidades</t>
  </si>
  <si>
    <t>Secamanos extra</t>
  </si>
  <si>
    <t>€/pack 6 rollos 800 gr</t>
  </si>
  <si>
    <t>Toalla ZZ 2 capas</t>
  </si>
  <si>
    <t>€/20 paq. 200 unid.</t>
  </si>
  <si>
    <t>Jabón manos líquido</t>
  </si>
  <si>
    <t>€/envase de 5 kg</t>
  </si>
  <si>
    <t>Detergente perfumado con bioalcohol</t>
  </si>
  <si>
    <t>€/envase de 5 L</t>
  </si>
  <si>
    <t>Gel ducha familiar</t>
  </si>
  <si>
    <t>€/Envase 1,250L</t>
  </si>
  <si>
    <t>Champú</t>
  </si>
  <si>
    <t>€/Envase 750 L</t>
  </si>
  <si>
    <t>Acondicionador pelo</t>
  </si>
  <si>
    <t>€/1000 ml</t>
  </si>
  <si>
    <t>Desodorante mujer</t>
  </si>
  <si>
    <t>€/ Envase 50 ml</t>
  </si>
  <si>
    <t>Desodorante hombre</t>
  </si>
  <si>
    <t>Pasta dientes adulto</t>
  </si>
  <si>
    <t>€/ Envase 100 ml</t>
  </si>
  <si>
    <t>Pasta dientes infantil</t>
  </si>
  <si>
    <t>Cepillo dientes adulto</t>
  </si>
  <si>
    <t>€/ Unidad</t>
  </si>
  <si>
    <t xml:space="preserve">Crema corporal </t>
  </si>
  <si>
    <t>€/ 950 ml unidad</t>
  </si>
  <si>
    <t>Esponja baño</t>
  </si>
  <si>
    <t>Compresa tamaño normal</t>
  </si>
  <si>
    <t>€/Envase 14 Unid.</t>
  </si>
  <si>
    <t>Tampax super</t>
  </si>
  <si>
    <t>€/Envase 22 Unid.</t>
  </si>
  <si>
    <t>Toallitas húmedas</t>
  </si>
  <si>
    <t>€/Paquete 72</t>
  </si>
  <si>
    <t>Colonia infantil</t>
  </si>
  <si>
    <t>€/Envase 750 ml</t>
  </si>
  <si>
    <t>Bastoncillo algodón</t>
  </si>
  <si>
    <t xml:space="preserve">€/Paquete 500 Unid. </t>
  </si>
  <si>
    <t xml:space="preserve">Pañuelos papel </t>
  </si>
  <si>
    <t>€/Paquete 12</t>
  </si>
  <si>
    <t>Maquinilla afeitar</t>
  </si>
  <si>
    <t>€/Paquete 5 unid.</t>
  </si>
  <si>
    <t>Espuma afeitar</t>
  </si>
  <si>
    <t>€/Envase 250ml</t>
  </si>
  <si>
    <t>Protección solar</t>
  </si>
  <si>
    <t>€/ Envase 300 ml</t>
  </si>
  <si>
    <t>Papel higiénico</t>
  </si>
  <si>
    <t>€/Envase 24 rollos</t>
  </si>
  <si>
    <t>15. HIGIENE Y ASEO PERSONAL</t>
  </si>
  <si>
    <t>CONSUMO ESTIMADO 6 MESES CASA DE ACOGIDA</t>
  </si>
  <si>
    <t>Nº 15</t>
  </si>
  <si>
    <t>Higiene y aseo personal</t>
  </si>
  <si>
    <t>CONSUMO ESTIMADO RESIDENCIA 6 meses</t>
  </si>
  <si>
    <t>CONSUMO ESTIMADO CASA ACOGIDA 6 MESES</t>
  </si>
  <si>
    <t>Lejía 5L</t>
  </si>
  <si>
    <t>€/ Garrafa 5L</t>
  </si>
  <si>
    <t xml:space="preserve">Esponja Jabonosa </t>
  </si>
  <si>
    <t>Babero desechable</t>
  </si>
  <si>
    <t>Mascarilla FFPP2</t>
  </si>
  <si>
    <t>Mascarilla desechable azul</t>
  </si>
  <si>
    <t>Guante nitrilo talla L</t>
  </si>
  <si>
    <t>Guante nitrilo talla M</t>
  </si>
  <si>
    <t>Guante nitrilo talla P</t>
  </si>
  <si>
    <t>Empapador reutilizable</t>
  </si>
  <si>
    <t>Empapador desechable</t>
  </si>
  <si>
    <t>Gel dermatológico PH 5,5</t>
  </si>
  <si>
    <t xml:space="preserve">Champú acondicionador </t>
  </si>
  <si>
    <t>Colonia Refrescante</t>
  </si>
  <si>
    <t>Cepillo Dental Medio</t>
  </si>
  <si>
    <t>€/UNIDAD</t>
  </si>
  <si>
    <t>Enjuague Bucal Menta 500ml</t>
  </si>
  <si>
    <t>€/ 500ml</t>
  </si>
  <si>
    <t xml:space="preserve">Pasta dental </t>
  </si>
  <si>
    <t>€/ 75 ml</t>
  </si>
  <si>
    <t>Crema Body Rosa Mosqueta 1L</t>
  </si>
  <si>
    <t>CONSUMO ESTIMADO 6 MESES RESIDENCIA DE MAYORES</t>
  </si>
  <si>
    <t xml:space="preserve">16. MENAJE TEXTIL </t>
  </si>
  <si>
    <t>Juego cama sabanas 90 blanco</t>
  </si>
  <si>
    <t>Sabaja ajustable bajera 90 blanca</t>
  </si>
  <si>
    <t xml:space="preserve">Toalla Baño </t>
  </si>
  <si>
    <t>Taolla Lavabo</t>
  </si>
  <si>
    <t>Nº 16</t>
  </si>
  <si>
    <t>Menaje textil</t>
  </si>
  <si>
    <t>TOTAL VALOR ESTIMADO</t>
  </si>
  <si>
    <t>TOTAL CONSUMO A 3 MESES DOS CENTROS</t>
  </si>
  <si>
    <t>CONSUMO ESTIMADO 3 MESES RESIDENCIA</t>
  </si>
  <si>
    <t>VALOR ESTIMADO 3 MESES + 1,5 MESES PRÓRROGA SIN IVA</t>
  </si>
  <si>
    <t>VALOR ESTIMADO</t>
  </si>
  <si>
    <t>1,5 MESES</t>
  </si>
  <si>
    <t>4,5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</si>
</sst>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0\ %"/>
    <numFmt numFmtId="166" formatCode="#,##0.00&quot; €&quot;;[Red]\-#,##0.00&quot; €&quot;"/>
    <numFmt numFmtId="167" formatCode="#,##0&quot; €&quot;;[Red]\-#,##0&quot; €&quot;"/>
    <numFmt numFmtId="168" formatCode="#,##0.00\ [$€-C0A];[Red]\-#,##0.00\ [$€-C0A]"/>
    <numFmt numFmtId="169" formatCode="#,##0.00\ &quot;€&quot;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111111"/>
      <name val="Arial"/>
      <family val="2"/>
      <charset val="1"/>
    </font>
    <font>
      <sz val="10"/>
      <color rgb="FF111111"/>
      <name val="Arial"/>
      <family val="2"/>
    </font>
    <font>
      <sz val="10"/>
      <color rgb="FFFF0000"/>
      <name val="Arial"/>
      <family val="2"/>
      <charset val="1"/>
    </font>
    <font>
      <sz val="12"/>
      <color rgb="FF22222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  <charset val="1"/>
    </font>
    <font>
      <sz val="8"/>
      <color rgb="FF111111"/>
      <name val="Arial"/>
      <family val="2"/>
      <charset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4">
    <xf numFmtId="0" fontId="0" fillId="0" borderId="0" xfId="0"/>
    <xf numFmtId="9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justify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4" fillId="0" borderId="0" xfId="0" applyFont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justify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4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1" xfId="1" applyFont="1" applyFill="1" applyBorder="1"/>
    <xf numFmtId="0" fontId="0" fillId="0" borderId="19" xfId="0" applyFill="1" applyBorder="1"/>
    <xf numFmtId="0" fontId="4" fillId="0" borderId="1" xfId="0" applyFont="1" applyBorder="1"/>
    <xf numFmtId="0" fontId="0" fillId="0" borderId="0" xfId="0" applyAlignment="1">
      <alignment wrapText="1"/>
    </xf>
    <xf numFmtId="0" fontId="0" fillId="0" borderId="0" xfId="0" applyBorder="1"/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4" fillId="0" borderId="23" xfId="0" applyFont="1" applyFill="1" applyBorder="1" applyAlignment="1">
      <alignment vertical="center" wrapText="1"/>
    </xf>
    <xf numFmtId="0" fontId="0" fillId="0" borderId="29" xfId="0" applyBorder="1"/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7" fillId="0" borderId="0" xfId="0" applyFont="1"/>
    <xf numFmtId="0" fontId="6" fillId="0" borderId="24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6" xfId="0" applyFill="1" applyBorder="1"/>
    <xf numFmtId="0" fontId="0" fillId="0" borderId="0" xfId="0" applyFill="1"/>
    <xf numFmtId="0" fontId="8" fillId="0" borderId="24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Border="1"/>
    <xf numFmtId="0" fontId="7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4" fontId="2" fillId="0" borderId="1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4" xfId="0" applyFont="1" applyFill="1" applyBorder="1" applyAlignment="1">
      <alignment vertical="center" wrapText="1"/>
    </xf>
    <xf numFmtId="44" fontId="7" fillId="0" borderId="0" xfId="0" applyNumberFormat="1" applyFont="1"/>
    <xf numFmtId="0" fontId="2" fillId="0" borderId="1" xfId="0" applyFont="1" applyBorder="1" applyAlignment="1">
      <alignment horizontal="center" vertical="justify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justify" wrapText="1"/>
    </xf>
    <xf numFmtId="0" fontId="9" fillId="0" borderId="4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justify" wrapText="1"/>
    </xf>
    <xf numFmtId="0" fontId="9" fillId="0" borderId="1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4" fillId="0" borderId="5" xfId="0" applyFont="1" applyBorder="1"/>
    <xf numFmtId="0" fontId="13" fillId="0" borderId="43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4" fillId="0" borderId="1" xfId="0" applyFont="1" applyBorder="1"/>
    <xf numFmtId="0" fontId="14" fillId="0" borderId="6" xfId="0" applyFont="1" applyBorder="1"/>
    <xf numFmtId="0" fontId="0" fillId="0" borderId="10" xfId="0" applyFont="1" applyBorder="1"/>
    <xf numFmtId="0" fontId="0" fillId="0" borderId="49" xfId="0" applyBorder="1"/>
    <xf numFmtId="0" fontId="9" fillId="0" borderId="50" xfId="0" applyFont="1" applyBorder="1" applyAlignment="1">
      <alignment vertical="center" wrapText="1"/>
    </xf>
    <xf numFmtId="0" fontId="14" fillId="0" borderId="49" xfId="0" applyFont="1" applyBorder="1"/>
    <xf numFmtId="0" fontId="13" fillId="0" borderId="50" xfId="0" applyFont="1" applyBorder="1" applyAlignment="1">
      <alignment vertical="center" wrapText="1"/>
    </xf>
    <xf numFmtId="0" fontId="14" fillId="0" borderId="11" xfId="0" applyFont="1" applyBorder="1"/>
    <xf numFmtId="0" fontId="14" fillId="0" borderId="12" xfId="0" applyFont="1" applyBorder="1"/>
    <xf numFmtId="0" fontId="15" fillId="0" borderId="5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4" fontId="4" fillId="0" borderId="11" xfId="1" applyFont="1" applyFill="1" applyBorder="1"/>
    <xf numFmtId="44" fontId="4" fillId="0" borderId="11" xfId="0" applyNumberFormat="1" applyFont="1" applyFill="1" applyBorder="1"/>
    <xf numFmtId="44" fontId="4" fillId="0" borderId="12" xfId="0" applyNumberFormat="1" applyFont="1" applyFill="1" applyBorder="1"/>
    <xf numFmtId="44" fontId="4" fillId="0" borderId="13" xfId="1" applyFont="1" applyFill="1" applyBorder="1"/>
    <xf numFmtId="44" fontId="4" fillId="0" borderId="13" xfId="0" applyNumberFormat="1" applyFont="1" applyFill="1" applyBorder="1"/>
    <xf numFmtId="44" fontId="4" fillId="0" borderId="19" xfId="1" applyFont="1" applyFill="1" applyBorder="1"/>
    <xf numFmtId="44" fontId="4" fillId="0" borderId="19" xfId="0" applyNumberFormat="1" applyFont="1" applyFill="1" applyBorder="1"/>
    <xf numFmtId="44" fontId="4" fillId="0" borderId="1" xfId="1" applyFont="1" applyFill="1" applyBorder="1"/>
    <xf numFmtId="44" fontId="4" fillId="0" borderId="1" xfId="0" applyNumberFormat="1" applyFont="1" applyFill="1" applyBorder="1"/>
    <xf numFmtId="44" fontId="0" fillId="0" borderId="1" xfId="0" applyNumberFormat="1" applyFill="1" applyBorder="1"/>
    <xf numFmtId="44" fontId="0" fillId="0" borderId="6" xfId="0" applyNumberFormat="1" applyFill="1" applyBorder="1"/>
    <xf numFmtId="44" fontId="2" fillId="0" borderId="8" xfId="1" applyFont="1" applyFill="1" applyBorder="1"/>
    <xf numFmtId="44" fontId="0" fillId="0" borderId="8" xfId="0" applyNumberFormat="1" applyFill="1" applyBorder="1"/>
    <xf numFmtId="44" fontId="0" fillId="0" borderId="9" xfId="0" applyNumberFormat="1" applyFill="1" applyBorder="1"/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wrapText="1"/>
    </xf>
    <xf numFmtId="44" fontId="0" fillId="0" borderId="1" xfId="1" applyFont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44" fontId="0" fillId="0" borderId="13" xfId="0" applyNumberForma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13" xfId="0" applyFont="1" applyBorder="1" applyAlignment="1">
      <alignment horizontal="center" vertical="justify" wrapText="1"/>
    </xf>
    <xf numFmtId="49" fontId="2" fillId="0" borderId="11" xfId="0" applyNumberFormat="1" applyFont="1" applyBorder="1" applyAlignment="1">
      <alignment horizontal="center" vertical="justify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justify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7" xfId="0" applyNumberFormat="1" applyBorder="1" applyAlignment="1">
      <alignment wrapText="1"/>
    </xf>
    <xf numFmtId="49" fontId="4" fillId="0" borderId="25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44" fontId="0" fillId="0" borderId="1" xfId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6" fontId="0" fillId="0" borderId="1" xfId="1" applyNumberFormat="1" applyFont="1" applyBorder="1" applyAlignment="1" applyProtection="1">
      <alignment wrapText="1"/>
    </xf>
    <xf numFmtId="167" fontId="0" fillId="0" borderId="1" xfId="1" applyNumberFormat="1" applyFont="1" applyBorder="1" applyAlignment="1" applyProtection="1">
      <alignment wrapText="1"/>
    </xf>
    <xf numFmtId="166" fontId="9" fillId="0" borderId="1" xfId="0" applyNumberFormat="1" applyFont="1" applyBorder="1" applyAlignment="1">
      <alignment wrapText="1"/>
    </xf>
    <xf numFmtId="44" fontId="0" fillId="0" borderId="1" xfId="1" applyFont="1" applyBorder="1" applyAlignment="1" applyProtection="1">
      <alignment wrapText="1"/>
    </xf>
    <xf numFmtId="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9" fontId="0" fillId="0" borderId="11" xfId="0" applyNumberFormat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9" fontId="0" fillId="0" borderId="8" xfId="0" applyNumberFormat="1" applyBorder="1" applyAlignment="1">
      <alignment wrapText="1"/>
    </xf>
    <xf numFmtId="44" fontId="0" fillId="0" borderId="8" xfId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4" fillId="0" borderId="8" xfId="0" applyFont="1" applyBorder="1" applyAlignment="1">
      <alignment wrapText="1"/>
    </xf>
    <xf numFmtId="44" fontId="0" fillId="0" borderId="11" xfId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8" xfId="0" applyBorder="1" applyAlignment="1">
      <alignment wrapText="1"/>
    </xf>
    <xf numFmtId="0" fontId="4" fillId="0" borderId="0" xfId="0" applyFont="1" applyAlignment="1">
      <alignment wrapText="1"/>
    </xf>
    <xf numFmtId="44" fontId="0" fillId="0" borderId="17" xfId="0" applyNumberFormat="1" applyBorder="1" applyAlignment="1">
      <alignment wrapText="1"/>
    </xf>
    <xf numFmtId="44" fontId="0" fillId="0" borderId="18" xfId="0" applyNumberFormat="1" applyBorder="1" applyAlignment="1">
      <alignment wrapText="1"/>
    </xf>
    <xf numFmtId="0" fontId="0" fillId="0" borderId="14" xfId="0" applyBorder="1" applyAlignment="1">
      <alignment wrapText="1"/>
    </xf>
    <xf numFmtId="44" fontId="0" fillId="0" borderId="15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41" xfId="0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47" xfId="0" applyFont="1" applyBorder="1" applyAlignment="1">
      <alignment wrapText="1"/>
    </xf>
    <xf numFmtId="9" fontId="0" fillId="0" borderId="47" xfId="0" applyNumberForma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168" fontId="9" fillId="0" borderId="1" xfId="0" applyNumberFormat="1" applyFont="1" applyBorder="1" applyAlignment="1">
      <alignment wrapText="1"/>
    </xf>
    <xf numFmtId="0" fontId="9" fillId="0" borderId="8" xfId="0" applyFont="1" applyBorder="1" applyAlignment="1">
      <alignment wrapText="1"/>
    </xf>
    <xf numFmtId="165" fontId="0" fillId="0" borderId="8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6" fillId="0" borderId="42" xfId="0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44" fontId="4" fillId="0" borderId="1" xfId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33" xfId="0" applyFont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165" fontId="15" fillId="0" borderId="8" xfId="0" applyNumberFormat="1" applyFont="1" applyBorder="1" applyAlignment="1">
      <alignment wrapText="1"/>
    </xf>
    <xf numFmtId="44" fontId="0" fillId="0" borderId="8" xfId="1" applyFont="1" applyBorder="1" applyAlignment="1" applyProtection="1">
      <alignment wrapText="1"/>
    </xf>
    <xf numFmtId="166" fontId="0" fillId="0" borderId="8" xfId="1" applyNumberFormat="1" applyFont="1" applyBorder="1" applyAlignment="1" applyProtection="1">
      <alignment wrapText="1"/>
    </xf>
    <xf numFmtId="0" fontId="15" fillId="0" borderId="0" xfId="0" applyFont="1" applyAlignment="1">
      <alignment wrapText="1"/>
    </xf>
    <xf numFmtId="169" fontId="2" fillId="0" borderId="0" xfId="0" applyNumberFormat="1" applyFont="1" applyAlignment="1">
      <alignment wrapText="1"/>
    </xf>
    <xf numFmtId="10" fontId="0" fillId="0" borderId="1" xfId="0" applyNumberFormat="1" applyBorder="1" applyAlignment="1">
      <alignment wrapText="1"/>
    </xf>
    <xf numFmtId="169" fontId="0" fillId="0" borderId="1" xfId="1" applyNumberFormat="1" applyFont="1" applyBorder="1" applyAlignment="1">
      <alignment wrapText="1"/>
    </xf>
    <xf numFmtId="169" fontId="0" fillId="0" borderId="0" xfId="0" applyNumberFormat="1" applyAlignment="1">
      <alignment wrapText="1"/>
    </xf>
    <xf numFmtId="169" fontId="0" fillId="0" borderId="13" xfId="1" applyNumberFormat="1" applyFont="1" applyBorder="1" applyAlignment="1">
      <alignment wrapText="1"/>
    </xf>
    <xf numFmtId="169" fontId="0" fillId="0" borderId="0" xfId="1" applyNumberFormat="1" applyFont="1" applyFill="1" applyBorder="1" applyAlignment="1">
      <alignment wrapText="1"/>
    </xf>
    <xf numFmtId="169" fontId="0" fillId="0" borderId="1" xfId="1" applyNumberFormat="1" applyFont="1" applyFill="1" applyBorder="1" applyAlignment="1">
      <alignment wrapText="1"/>
    </xf>
    <xf numFmtId="169" fontId="0" fillId="0" borderId="1" xfId="0" applyNumberFormat="1" applyBorder="1" applyAlignment="1">
      <alignment wrapText="1"/>
    </xf>
    <xf numFmtId="49" fontId="2" fillId="0" borderId="0" xfId="0" applyNumberFormat="1" applyFont="1" applyAlignment="1">
      <alignment wrapText="1"/>
    </xf>
    <xf numFmtId="0" fontId="17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justify" wrapText="1"/>
    </xf>
    <xf numFmtId="0" fontId="18" fillId="0" borderId="1" xfId="0" applyFont="1" applyFill="1" applyBorder="1" applyAlignment="1">
      <alignment horizontal="center" vertical="justify" wrapText="1"/>
    </xf>
    <xf numFmtId="0" fontId="1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42" xfId="0" applyFont="1" applyBorder="1" applyAlignment="1">
      <alignment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4" fontId="0" fillId="0" borderId="0" xfId="0" applyNumberFormat="1" applyAlignment="1">
      <alignment horizontal="center"/>
    </xf>
    <xf numFmtId="169" fontId="24" fillId="0" borderId="0" xfId="0" applyNumberFormat="1" applyFont="1"/>
    <xf numFmtId="44" fontId="4" fillId="0" borderId="0" xfId="0" applyNumberFormat="1" applyFont="1" applyAlignment="1">
      <alignment horizontal="center"/>
    </xf>
    <xf numFmtId="169" fontId="0" fillId="0" borderId="0" xfId="0" applyNumberFormat="1"/>
    <xf numFmtId="44" fontId="4" fillId="0" borderId="0" xfId="0" applyNumberFormat="1" applyFont="1"/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9"/>
  <sheetViews>
    <sheetView zoomScaleNormal="100" workbookViewId="0">
      <selection activeCell="B5" sqref="B5:I24"/>
    </sheetView>
  </sheetViews>
  <sheetFormatPr baseColWidth="10" defaultRowHeight="12.75" x14ac:dyDescent="0.2"/>
  <cols>
    <col min="5" max="5" width="12.85546875" bestFit="1" customWidth="1"/>
    <col min="7" max="7" width="13.42578125" bestFit="1" customWidth="1"/>
    <col min="8" max="8" width="12.85546875" customWidth="1"/>
    <col min="9" max="9" width="13" customWidth="1"/>
    <col min="10" max="11" width="11.85546875" bestFit="1" customWidth="1"/>
    <col min="12" max="12" width="18.7109375" bestFit="1" customWidth="1"/>
  </cols>
  <sheetData>
    <row r="2" spans="2:12" x14ac:dyDescent="0.2">
      <c r="B2" s="12" t="s">
        <v>24</v>
      </c>
      <c r="C2" s="12"/>
      <c r="D2" s="12"/>
    </row>
    <row r="4" spans="2:12" ht="13.5" thickBot="1" x14ac:dyDescent="0.25">
      <c r="B4" s="11" t="s">
        <v>43</v>
      </c>
      <c r="C4" s="11"/>
      <c r="D4" s="11"/>
      <c r="E4" s="11"/>
    </row>
    <row r="5" spans="2:12" s="27" customFormat="1" ht="25.5" x14ac:dyDescent="0.2">
      <c r="B5" s="24" t="s">
        <v>25</v>
      </c>
      <c r="C5" s="285" t="s">
        <v>26</v>
      </c>
      <c r="D5" s="286"/>
      <c r="E5" s="286"/>
      <c r="F5" s="287"/>
      <c r="G5" s="25" t="s">
        <v>52</v>
      </c>
      <c r="H5" s="25" t="s">
        <v>53</v>
      </c>
      <c r="I5" s="26" t="s">
        <v>51</v>
      </c>
      <c r="K5" s="267"/>
      <c r="L5" s="269" t="s">
        <v>643</v>
      </c>
    </row>
    <row r="6" spans="2:12" s="42" customFormat="1" ht="15.75" x14ac:dyDescent="0.25">
      <c r="B6" s="57" t="s">
        <v>27</v>
      </c>
      <c r="C6" s="272" t="s">
        <v>33</v>
      </c>
      <c r="D6" s="273"/>
      <c r="E6" s="273"/>
      <c r="F6" s="274"/>
      <c r="G6" s="94">
        <f>'1.FRUTAS Y VERDURAS'!M38</f>
        <v>8786.4349999999995</v>
      </c>
      <c r="H6" s="95">
        <v>0</v>
      </c>
      <c r="I6" s="96">
        <f>G6+H6</f>
        <v>8786.4349999999995</v>
      </c>
      <c r="K6" s="271">
        <f t="shared" ref="K6:K22" si="0">G6/2</f>
        <v>4393.2174999999997</v>
      </c>
      <c r="L6" s="268">
        <f>G6+K6</f>
        <v>13179.6525</v>
      </c>
    </row>
    <row r="7" spans="2:12" s="42" customFormat="1" ht="15.75" x14ac:dyDescent="0.25">
      <c r="B7" s="281" t="s">
        <v>29</v>
      </c>
      <c r="C7" s="288" t="s">
        <v>31</v>
      </c>
      <c r="D7" s="289"/>
      <c r="E7" s="289"/>
      <c r="F7" s="290"/>
      <c r="G7" s="94">
        <f>'2.CONGELADOS'!M65</f>
        <v>17056.194999999996</v>
      </c>
      <c r="H7" s="95">
        <f>'2.CONGELADOS'!L64</f>
        <v>1460.0574999999997</v>
      </c>
      <c r="I7" s="96">
        <f t="shared" ref="I7:I22" si="1">G7+H7</f>
        <v>18516.252499999995</v>
      </c>
      <c r="J7" s="61">
        <f>G9+G10</f>
        <v>9409.6414999999979</v>
      </c>
      <c r="K7" s="271">
        <f t="shared" si="0"/>
        <v>8528.097499999998</v>
      </c>
      <c r="L7" s="268">
        <f>K7+G7</f>
        <v>25584.292499999996</v>
      </c>
    </row>
    <row r="8" spans="2:12" s="42" customFormat="1" ht="15.75" x14ac:dyDescent="0.25">
      <c r="B8" s="282"/>
      <c r="C8" s="291" t="s">
        <v>56</v>
      </c>
      <c r="D8" s="292"/>
      <c r="E8" s="292"/>
      <c r="F8" s="293"/>
      <c r="G8" s="97">
        <f>'2.CONGELADOS'!M76</f>
        <v>1787.4999999999998</v>
      </c>
      <c r="H8" s="98">
        <f>'2.CONGELADOS'!L75</f>
        <v>179.82249999999999</v>
      </c>
      <c r="I8" s="96">
        <f t="shared" si="1"/>
        <v>1967.3224999999998</v>
      </c>
      <c r="J8" s="61">
        <f>H9+H10</f>
        <v>1496.779</v>
      </c>
      <c r="K8" s="271">
        <f t="shared" si="0"/>
        <v>893.74999999999989</v>
      </c>
      <c r="L8" s="268">
        <f>G8+J8</f>
        <v>3284.2789999999995</v>
      </c>
    </row>
    <row r="9" spans="2:12" s="42" customFormat="1" ht="15.75" x14ac:dyDescent="0.25">
      <c r="B9" s="283" t="s">
        <v>30</v>
      </c>
      <c r="C9" s="288" t="s">
        <v>28</v>
      </c>
      <c r="D9" s="289"/>
      <c r="E9" s="289"/>
      <c r="F9" s="290"/>
      <c r="G9" s="99">
        <f>'3.CARNES'!N24</f>
        <v>7827.2514999999985</v>
      </c>
      <c r="H9" s="100">
        <f>'3.CARNES'!M23</f>
        <v>1335.16</v>
      </c>
      <c r="I9" s="96">
        <f t="shared" si="1"/>
        <v>9162.4114999999983</v>
      </c>
      <c r="J9" s="61">
        <f>G9+G10</f>
        <v>9409.6414999999979</v>
      </c>
      <c r="K9" s="271">
        <f t="shared" si="0"/>
        <v>3913.6257499999992</v>
      </c>
      <c r="L9" s="268">
        <f t="shared" ref="L9:L16" si="2">G9+K9</f>
        <v>11740.877249999998</v>
      </c>
    </row>
    <row r="10" spans="2:12" s="42" customFormat="1" ht="15.75" x14ac:dyDescent="0.25">
      <c r="B10" s="284"/>
      <c r="C10" s="291" t="s">
        <v>57</v>
      </c>
      <c r="D10" s="292"/>
      <c r="E10" s="292"/>
      <c r="F10" s="293"/>
      <c r="G10" s="97">
        <f>'3.CHARCUTERIA'!M27</f>
        <v>1582.3899999999999</v>
      </c>
      <c r="H10" s="98">
        <f>'3.CHARCUTERIA'!L26</f>
        <v>161.61900000000003</v>
      </c>
      <c r="I10" s="96">
        <f t="shared" si="1"/>
        <v>1744.009</v>
      </c>
      <c r="J10" s="61">
        <f>H9+H10</f>
        <v>1496.779</v>
      </c>
      <c r="K10" s="271">
        <f t="shared" si="0"/>
        <v>791.19499999999994</v>
      </c>
      <c r="L10" s="268">
        <f t="shared" si="2"/>
        <v>2373.585</v>
      </c>
    </row>
    <row r="11" spans="2:12" s="42" customFormat="1" ht="15.75" x14ac:dyDescent="0.25">
      <c r="B11" s="58" t="s">
        <v>32</v>
      </c>
      <c r="C11" s="272" t="s">
        <v>38</v>
      </c>
      <c r="D11" s="273"/>
      <c r="E11" s="273"/>
      <c r="F11" s="274"/>
      <c r="G11" s="97">
        <f>'4.PAN Y PASTELES'!L11</f>
        <v>1546.6000000000001</v>
      </c>
      <c r="H11" s="98">
        <f>'4.PAN Y PASTELES'!K10</f>
        <v>50.575000000000003</v>
      </c>
      <c r="I11" s="96">
        <f t="shared" si="1"/>
        <v>1597.1750000000002</v>
      </c>
      <c r="K11" s="271">
        <f t="shared" si="0"/>
        <v>773.30000000000007</v>
      </c>
      <c r="L11" s="268">
        <f t="shared" si="2"/>
        <v>2319.9</v>
      </c>
    </row>
    <row r="12" spans="2:12" s="42" customFormat="1" ht="15.75" x14ac:dyDescent="0.25">
      <c r="B12" s="59" t="s">
        <v>34</v>
      </c>
      <c r="C12" s="272" t="s">
        <v>58</v>
      </c>
      <c r="D12" s="273"/>
      <c r="E12" s="273"/>
      <c r="F12" s="274"/>
      <c r="G12" s="101">
        <f>'5.LECHE, LACTEOS Y QUESOS'!M26</f>
        <v>3672.01</v>
      </c>
      <c r="H12" s="102">
        <f>'5.LECHE, LACTEOS Y QUESOS'!L25</f>
        <v>159.64460000000003</v>
      </c>
      <c r="I12" s="96">
        <f t="shared" si="1"/>
        <v>3831.6546000000003</v>
      </c>
      <c r="K12" s="271">
        <f t="shared" si="0"/>
        <v>1836.0050000000001</v>
      </c>
      <c r="L12" s="268">
        <f t="shared" si="2"/>
        <v>5508.0150000000003</v>
      </c>
    </row>
    <row r="13" spans="2:12" s="42" customFormat="1" ht="15.75" x14ac:dyDescent="0.25">
      <c r="B13" s="59" t="s">
        <v>35</v>
      </c>
      <c r="C13" s="272" t="s">
        <v>40</v>
      </c>
      <c r="D13" s="273"/>
      <c r="E13" s="273"/>
      <c r="F13" s="274"/>
      <c r="G13" s="101">
        <f>'6.ACEITES'!M9</f>
        <v>1964.9749999999999</v>
      </c>
      <c r="H13" s="102">
        <f>'6.ACEITES'!L8</f>
        <v>106.93750000000001</v>
      </c>
      <c r="I13" s="96">
        <f t="shared" si="1"/>
        <v>2071.9124999999999</v>
      </c>
      <c r="K13" s="271">
        <f t="shared" si="0"/>
        <v>982.48749999999995</v>
      </c>
      <c r="L13" s="268">
        <f t="shared" si="2"/>
        <v>2947.4624999999996</v>
      </c>
    </row>
    <row r="14" spans="2:12" s="42" customFormat="1" ht="15.75" x14ac:dyDescent="0.25">
      <c r="B14" s="59" t="s">
        <v>37</v>
      </c>
      <c r="C14" s="272" t="s">
        <v>42</v>
      </c>
      <c r="D14" s="273"/>
      <c r="E14" s="273"/>
      <c r="F14" s="274"/>
      <c r="G14" s="101">
        <f>'7.PRODUCTOS VARIOS'!M81</f>
        <v>3853.3714999999984</v>
      </c>
      <c r="H14" s="102">
        <f>'7.PRODUCTOS VARIOS'!L80</f>
        <v>318.32650000000007</v>
      </c>
      <c r="I14" s="96">
        <f t="shared" si="1"/>
        <v>4171.6979999999985</v>
      </c>
      <c r="K14" s="271">
        <f t="shared" si="0"/>
        <v>1926.6857499999992</v>
      </c>
      <c r="L14" s="268">
        <f t="shared" si="2"/>
        <v>5780.057249999998</v>
      </c>
    </row>
    <row r="15" spans="2:12" s="42" customFormat="1" ht="15.75" x14ac:dyDescent="0.25">
      <c r="B15" s="59" t="s">
        <v>59</v>
      </c>
      <c r="C15" s="272" t="s">
        <v>39</v>
      </c>
      <c r="D15" s="273"/>
      <c r="E15" s="273"/>
      <c r="F15" s="274"/>
      <c r="G15" s="101">
        <f>'8.BEBIDAS'!M20</f>
        <v>1029.8010000000002</v>
      </c>
      <c r="H15" s="102">
        <f>'8.BEBIDAS'!L19</f>
        <v>146.27070999999995</v>
      </c>
      <c r="I15" s="96">
        <f t="shared" si="1"/>
        <v>1176.0717100000002</v>
      </c>
      <c r="K15" s="271">
        <f t="shared" si="0"/>
        <v>514.90050000000008</v>
      </c>
      <c r="L15" s="268">
        <f t="shared" si="2"/>
        <v>1544.7015000000001</v>
      </c>
    </row>
    <row r="16" spans="2:12" s="42" customFormat="1" ht="15.75" x14ac:dyDescent="0.25">
      <c r="B16" s="59" t="s">
        <v>60</v>
      </c>
      <c r="C16" s="272" t="s">
        <v>356</v>
      </c>
      <c r="D16" s="273"/>
      <c r="E16" s="273"/>
      <c r="F16" s="274"/>
      <c r="G16" s="101">
        <f>'9.COMBUSTIBLE'!M9</f>
        <v>9059.4153820217944</v>
      </c>
      <c r="H16" s="102">
        <f>'9.COMBUSTIBLE'!L8</f>
        <v>4552.7228446681584</v>
      </c>
      <c r="I16" s="96">
        <f t="shared" si="1"/>
        <v>13612.138226689953</v>
      </c>
      <c r="K16" s="271">
        <f t="shared" si="0"/>
        <v>4529.7076910108972</v>
      </c>
      <c r="L16" s="268">
        <f t="shared" si="2"/>
        <v>13589.123073032692</v>
      </c>
    </row>
    <row r="17" spans="2:12" s="42" customFormat="1" ht="15.75" x14ac:dyDescent="0.25">
      <c r="B17" s="59" t="s">
        <v>41</v>
      </c>
      <c r="C17" s="272" t="s">
        <v>62</v>
      </c>
      <c r="D17" s="273"/>
      <c r="E17" s="273"/>
      <c r="F17" s="274"/>
      <c r="G17" s="101">
        <f>'10.ROPA'!K12</f>
        <v>821.63999999999987</v>
      </c>
      <c r="H17" s="102">
        <f>'10.ROPA'!J11</f>
        <v>172.54439999999997</v>
      </c>
      <c r="I17" s="96">
        <f t="shared" si="1"/>
        <v>994.18439999999987</v>
      </c>
      <c r="K17" s="271">
        <f t="shared" si="0"/>
        <v>410.81999999999994</v>
      </c>
      <c r="L17" s="268">
        <f t="shared" ref="L17:L23" si="3">G17+K17</f>
        <v>1232.4599999999998</v>
      </c>
    </row>
    <row r="18" spans="2:12" s="42" customFormat="1" ht="15.75" x14ac:dyDescent="0.25">
      <c r="B18" s="59" t="s">
        <v>61</v>
      </c>
      <c r="C18" s="272" t="s">
        <v>64</v>
      </c>
      <c r="D18" s="273"/>
      <c r="E18" s="273"/>
      <c r="F18" s="274"/>
      <c r="G18" s="101">
        <f>'11.HUEVOS Y DERIVADOS'!M8</f>
        <v>1208.7</v>
      </c>
      <c r="H18" s="102">
        <f>'11.HUEVOS Y DERIVADOS'!L7</f>
        <v>52.02</v>
      </c>
      <c r="I18" s="96">
        <f t="shared" si="1"/>
        <v>1260.72</v>
      </c>
      <c r="K18" s="271">
        <f t="shared" si="0"/>
        <v>604.35</v>
      </c>
      <c r="L18" s="268">
        <f t="shared" si="3"/>
        <v>1813.0500000000002</v>
      </c>
    </row>
    <row r="19" spans="2:12" s="42" customFormat="1" ht="15.75" x14ac:dyDescent="0.25">
      <c r="B19" s="59" t="s">
        <v>63</v>
      </c>
      <c r="C19" s="272" t="s">
        <v>66</v>
      </c>
      <c r="D19" s="273"/>
      <c r="E19" s="273"/>
      <c r="F19" s="274"/>
      <c r="G19" s="101">
        <f>'12.TURRÓN Y MANTECADOS'!M20</f>
        <v>277.51500000000004</v>
      </c>
      <c r="H19" s="102">
        <f>'12.TURRÓN Y MANTECADOS'!L19</f>
        <v>27.751500000000004</v>
      </c>
      <c r="I19" s="96">
        <f t="shared" si="1"/>
        <v>305.26650000000006</v>
      </c>
      <c r="K19" s="271">
        <f t="shared" si="0"/>
        <v>138.75750000000002</v>
      </c>
      <c r="L19" s="268">
        <f t="shared" si="3"/>
        <v>416.27250000000004</v>
      </c>
    </row>
    <row r="20" spans="2:12" s="42" customFormat="1" ht="15.75" x14ac:dyDescent="0.25">
      <c r="B20" s="59" t="s">
        <v>65</v>
      </c>
      <c r="C20" s="272" t="s">
        <v>36</v>
      </c>
      <c r="D20" s="273"/>
      <c r="E20" s="273"/>
      <c r="F20" s="274"/>
      <c r="G20" s="101">
        <f>'13GALLETAS, PAN TOSTADO Y MAGDA'!M17</f>
        <v>1735.538</v>
      </c>
      <c r="H20" s="102">
        <f>'13GALLETAS, PAN TOSTADO Y MAGDA'!L16</f>
        <v>173.55380000000002</v>
      </c>
      <c r="I20" s="96">
        <f t="shared" si="1"/>
        <v>1909.0918000000001</v>
      </c>
      <c r="K20" s="271">
        <f t="shared" si="0"/>
        <v>867.76900000000001</v>
      </c>
      <c r="L20" s="268">
        <f t="shared" si="3"/>
        <v>2603.3069999999998</v>
      </c>
    </row>
    <row r="21" spans="2:12" ht="15.75" x14ac:dyDescent="0.25">
      <c r="B21" s="59" t="s">
        <v>352</v>
      </c>
      <c r="C21" s="272" t="s">
        <v>353</v>
      </c>
      <c r="D21" s="273"/>
      <c r="E21" s="273"/>
      <c r="F21" s="274"/>
      <c r="G21" s="101">
        <f>'14. LIMPIEZA'!L70</f>
        <v>4154.6100000000042</v>
      </c>
      <c r="H21" s="102">
        <f>'14. LIMPIEZA'!K69</f>
        <v>872.46809999999982</v>
      </c>
      <c r="I21" s="96">
        <f t="shared" si="1"/>
        <v>5027.0781000000043</v>
      </c>
      <c r="K21" s="23">
        <f t="shared" si="0"/>
        <v>2077.3050000000021</v>
      </c>
      <c r="L21" s="268">
        <f t="shared" si="3"/>
        <v>6231.9150000000063</v>
      </c>
    </row>
    <row r="22" spans="2:12" ht="15.75" x14ac:dyDescent="0.25">
      <c r="B22" s="59" t="s">
        <v>606</v>
      </c>
      <c r="C22" s="272" t="s">
        <v>607</v>
      </c>
      <c r="D22" s="273"/>
      <c r="E22" s="273"/>
      <c r="F22" s="274"/>
      <c r="G22" s="101">
        <f>'15. HIGIENE'!L43</f>
        <v>2899.0830000000005</v>
      </c>
      <c r="H22" s="102">
        <f>'15. HIGIENE'!K42</f>
        <v>537.38022999999998</v>
      </c>
      <c r="I22" s="96">
        <f t="shared" si="1"/>
        <v>3436.4632300000003</v>
      </c>
      <c r="K22" s="23">
        <f t="shared" si="0"/>
        <v>1449.5415000000003</v>
      </c>
      <c r="L22" s="268">
        <f t="shared" si="3"/>
        <v>4348.6245000000008</v>
      </c>
    </row>
    <row r="23" spans="2:12" ht="15.75" x14ac:dyDescent="0.25">
      <c r="B23" s="266" t="s">
        <v>637</v>
      </c>
      <c r="C23" s="275" t="s">
        <v>638</v>
      </c>
      <c r="D23" s="276"/>
      <c r="E23" s="276"/>
      <c r="F23" s="277"/>
      <c r="G23" s="28">
        <f>'16. MENAJE TEXTIL'!J9</f>
        <v>379.5</v>
      </c>
      <c r="H23" s="103">
        <f>'16. MENAJE TEXTIL'!I8</f>
        <v>79.694999999999993</v>
      </c>
      <c r="I23" s="104">
        <f>G23+H23</f>
        <v>459.19499999999999</v>
      </c>
      <c r="K23" s="23">
        <f>G23</f>
        <v>379.5</v>
      </c>
      <c r="L23" s="268">
        <f t="shared" si="3"/>
        <v>759</v>
      </c>
    </row>
    <row r="24" spans="2:12" ht="16.5" thickBot="1" x14ac:dyDescent="0.3">
      <c r="B24" s="8"/>
      <c r="C24" s="278" t="s">
        <v>44</v>
      </c>
      <c r="D24" s="279"/>
      <c r="E24" s="279"/>
      <c r="F24" s="280"/>
      <c r="G24" s="105">
        <f>SUM(G6:G23)</f>
        <v>69642.530382021781</v>
      </c>
      <c r="H24" s="106">
        <f>SUM(H6:H23)</f>
        <v>10386.54918466816</v>
      </c>
      <c r="I24" s="107">
        <f>SUM(I6:I23)</f>
        <v>80029.079566689921</v>
      </c>
      <c r="L24" s="268"/>
    </row>
    <row r="25" spans="2:12" x14ac:dyDescent="0.2">
      <c r="I25" s="23"/>
    </row>
    <row r="26" spans="2:12" x14ac:dyDescent="0.2">
      <c r="K26" s="23">
        <f>SUM(K6:K25)</f>
        <v>35011.015191010891</v>
      </c>
      <c r="L26" s="270">
        <f>SUM(L6:L25)</f>
        <v>105256.5745730327</v>
      </c>
    </row>
    <row r="27" spans="2:12" x14ac:dyDescent="0.2">
      <c r="B27" s="31"/>
    </row>
    <row r="28" spans="2:12" x14ac:dyDescent="0.2">
      <c r="B28" s="31"/>
      <c r="K28" s="15" t="s">
        <v>644</v>
      </c>
      <c r="L28" s="15" t="s">
        <v>645</v>
      </c>
    </row>
    <row r="29" spans="2:12" x14ac:dyDescent="0.2">
      <c r="B29" s="15"/>
    </row>
    <row r="37" spans="4:5" x14ac:dyDescent="0.2">
      <c r="E37" s="15" t="s">
        <v>642</v>
      </c>
    </row>
    <row r="38" spans="4:5" x14ac:dyDescent="0.2">
      <c r="E38" s="23">
        <f>G24/2</f>
        <v>34821.265191010891</v>
      </c>
    </row>
    <row r="39" spans="4:5" ht="38.25" x14ac:dyDescent="0.2">
      <c r="D39" s="31" t="s">
        <v>639</v>
      </c>
      <c r="E39" s="270">
        <f>L26</f>
        <v>105256.5745730327</v>
      </c>
    </row>
  </sheetData>
  <mergeCells count="22">
    <mergeCell ref="C14:F14"/>
    <mergeCell ref="C5:F5"/>
    <mergeCell ref="C6:F6"/>
    <mergeCell ref="C7:F7"/>
    <mergeCell ref="C8:F8"/>
    <mergeCell ref="C9:F9"/>
    <mergeCell ref="C10:F10"/>
    <mergeCell ref="B7:B8"/>
    <mergeCell ref="B9:B10"/>
    <mergeCell ref="C11:F11"/>
    <mergeCell ref="C12:F12"/>
    <mergeCell ref="C13:F13"/>
    <mergeCell ref="C21:F21"/>
    <mergeCell ref="C22:F22"/>
    <mergeCell ref="C23:F23"/>
    <mergeCell ref="C24:F24"/>
    <mergeCell ref="C15:F15"/>
    <mergeCell ref="C16:F16"/>
    <mergeCell ref="C17:F17"/>
    <mergeCell ref="C18:F18"/>
    <mergeCell ref="C19:F19"/>
    <mergeCell ref="C20:F20"/>
  </mergeCells>
  <phoneticPr fontId="1" type="noConversion"/>
  <pageMargins left="0.75" right="0.75" top="1" bottom="1" header="0" footer="0"/>
  <pageSetup paperSize="9" scale="87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0"/>
  <sheetViews>
    <sheetView zoomScaleNormal="100" workbookViewId="0">
      <selection activeCell="C2" sqref="C2:M20"/>
    </sheetView>
  </sheetViews>
  <sheetFormatPr baseColWidth="10" defaultRowHeight="12.75" x14ac:dyDescent="0.2"/>
  <cols>
    <col min="1" max="1" width="4.85546875" customWidth="1"/>
    <col min="3" max="3" width="38.28515625" bestFit="1" customWidth="1"/>
    <col min="5" max="5" width="11.5703125" bestFit="1" customWidth="1"/>
    <col min="6" max="7" width="11.5703125" customWidth="1"/>
    <col min="8" max="8" width="11.5703125" bestFit="1" customWidth="1"/>
    <col min="9" max="9" width="11.85546875" bestFit="1" customWidth="1"/>
    <col min="10" max="10" width="11.85546875" customWidth="1"/>
  </cols>
  <sheetData>
    <row r="2" spans="2:16" ht="39" thickBot="1" x14ac:dyDescent="0.25">
      <c r="C2" s="110" t="s">
        <v>358</v>
      </c>
      <c r="D2" s="31"/>
      <c r="E2" s="110" t="s">
        <v>19</v>
      </c>
      <c r="F2" s="110"/>
      <c r="G2" s="110"/>
      <c r="H2" s="31"/>
      <c r="I2" s="112">
        <f>M19</f>
        <v>1176.0717100000002</v>
      </c>
      <c r="J2" s="112"/>
      <c r="K2" s="31" t="s">
        <v>20</v>
      </c>
      <c r="L2" s="157"/>
      <c r="M2" s="157"/>
    </row>
    <row r="3" spans="2:16" ht="105.75" thickBot="1" x14ac:dyDescent="0.25">
      <c r="B3" s="3" t="s">
        <v>12</v>
      </c>
      <c r="C3" s="140" t="s">
        <v>13</v>
      </c>
      <c r="D3" s="69" t="s">
        <v>3</v>
      </c>
      <c r="E3" s="71" t="s">
        <v>489</v>
      </c>
      <c r="F3" s="71" t="s">
        <v>362</v>
      </c>
      <c r="G3" s="222" t="s">
        <v>640</v>
      </c>
      <c r="H3" s="71" t="s">
        <v>47</v>
      </c>
      <c r="I3" s="71" t="s">
        <v>4</v>
      </c>
      <c r="J3" s="69" t="s">
        <v>48</v>
      </c>
      <c r="K3" s="69" t="s">
        <v>46</v>
      </c>
      <c r="L3" s="69" t="s">
        <v>49</v>
      </c>
      <c r="M3" s="69" t="s">
        <v>50</v>
      </c>
      <c r="N3" s="4" t="s">
        <v>15</v>
      </c>
      <c r="O3" s="4" t="s">
        <v>16</v>
      </c>
      <c r="P3" s="5" t="s">
        <v>17</v>
      </c>
    </row>
    <row r="4" spans="2:16" ht="15.75" thickBot="1" x14ac:dyDescent="0.25">
      <c r="B4" s="6"/>
      <c r="C4" s="33" t="s">
        <v>207</v>
      </c>
      <c r="D4" s="33" t="s">
        <v>213</v>
      </c>
      <c r="E4" s="232">
        <v>144</v>
      </c>
      <c r="F4" s="232">
        <v>1</v>
      </c>
      <c r="G4" s="241">
        <f>(E4+F4)/2</f>
        <v>72.5</v>
      </c>
      <c r="H4" s="141">
        <v>1.72</v>
      </c>
      <c r="I4" s="115">
        <v>0.21</v>
      </c>
      <c r="J4" s="116">
        <f>H4*I4</f>
        <v>0.36119999999999997</v>
      </c>
      <c r="K4" s="116">
        <f>H4+H4*I4</f>
        <v>2.0811999999999999</v>
      </c>
      <c r="L4" s="116">
        <f>G4*J4</f>
        <v>26.186999999999998</v>
      </c>
      <c r="M4" s="116">
        <f>G4*K4</f>
        <v>150.887</v>
      </c>
      <c r="N4" s="2"/>
      <c r="O4" s="2"/>
      <c r="P4" s="7"/>
    </row>
    <row r="5" spans="2:16" ht="15.75" thickBot="1" x14ac:dyDescent="0.25">
      <c r="B5" s="6"/>
      <c r="C5" s="34" t="s">
        <v>208</v>
      </c>
      <c r="D5" s="34" t="s">
        <v>285</v>
      </c>
      <c r="E5" s="232">
        <v>360</v>
      </c>
      <c r="F5" s="232">
        <v>1</v>
      </c>
      <c r="G5" s="241">
        <f t="shared" ref="G5:G18" si="0">(E5+F5)/2</f>
        <v>180.5</v>
      </c>
      <c r="H5" s="141">
        <v>1.89</v>
      </c>
      <c r="I5" s="115">
        <v>0.1</v>
      </c>
      <c r="J5" s="116">
        <f t="shared" ref="J5:J18" si="1">H5*I5</f>
        <v>0.189</v>
      </c>
      <c r="K5" s="116">
        <f t="shared" ref="K5:K18" si="2">H5+H5*I5</f>
        <v>2.0789999999999997</v>
      </c>
      <c r="L5" s="116">
        <f t="shared" ref="L5:L18" si="3">G5*J5</f>
        <v>34.1145</v>
      </c>
      <c r="M5" s="116">
        <f t="shared" ref="M5:M18" si="4">G5*K5</f>
        <v>375.25949999999995</v>
      </c>
      <c r="N5" s="2"/>
      <c r="O5" s="2"/>
      <c r="P5" s="7"/>
    </row>
    <row r="6" spans="2:16" ht="15.75" thickBot="1" x14ac:dyDescent="0.25">
      <c r="B6" s="6"/>
      <c r="C6" s="34" t="s">
        <v>209</v>
      </c>
      <c r="D6" s="34" t="s">
        <v>285</v>
      </c>
      <c r="E6" s="232">
        <v>288</v>
      </c>
      <c r="F6" s="232">
        <v>1</v>
      </c>
      <c r="G6" s="241">
        <f t="shared" si="0"/>
        <v>144.5</v>
      </c>
      <c r="H6" s="141">
        <v>1.89</v>
      </c>
      <c r="I6" s="115">
        <v>0.1</v>
      </c>
      <c r="J6" s="116">
        <f t="shared" si="1"/>
        <v>0.189</v>
      </c>
      <c r="K6" s="116">
        <f t="shared" si="2"/>
        <v>2.0789999999999997</v>
      </c>
      <c r="L6" s="116">
        <f t="shared" si="3"/>
        <v>27.310500000000001</v>
      </c>
      <c r="M6" s="116">
        <f t="shared" si="4"/>
        <v>300.41549999999995</v>
      </c>
      <c r="N6" s="2"/>
      <c r="O6" s="2"/>
      <c r="P6" s="7"/>
    </row>
    <row r="7" spans="2:16" ht="15.75" thickBot="1" x14ac:dyDescent="0.25">
      <c r="B7" s="6"/>
      <c r="C7" s="64" t="s">
        <v>502</v>
      </c>
      <c r="D7" s="64" t="s">
        <v>503</v>
      </c>
      <c r="E7" s="221">
        <v>1</v>
      </c>
      <c r="F7" s="232">
        <v>30</v>
      </c>
      <c r="G7" s="241">
        <f t="shared" si="0"/>
        <v>15.5</v>
      </c>
      <c r="H7" s="173">
        <v>1.3</v>
      </c>
      <c r="I7" s="174">
        <v>0.21</v>
      </c>
      <c r="J7" s="116">
        <f t="shared" ref="J7:J16" si="5">H7*I7</f>
        <v>0.27300000000000002</v>
      </c>
      <c r="K7" s="116">
        <f t="shared" ref="K7:K16" si="6">H7+H7*I7</f>
        <v>1.573</v>
      </c>
      <c r="L7" s="116">
        <f t="shared" si="3"/>
        <v>4.2315000000000005</v>
      </c>
      <c r="M7" s="116">
        <f t="shared" si="4"/>
        <v>24.381499999999999</v>
      </c>
      <c r="N7" s="2"/>
      <c r="O7" s="2"/>
      <c r="P7" s="7"/>
    </row>
    <row r="8" spans="2:16" ht="15.75" thickBot="1" x14ac:dyDescent="0.25">
      <c r="B8" s="6"/>
      <c r="C8" s="64" t="s">
        <v>490</v>
      </c>
      <c r="D8" s="64" t="s">
        <v>169</v>
      </c>
      <c r="E8" s="221">
        <v>1</v>
      </c>
      <c r="F8" s="232">
        <v>48</v>
      </c>
      <c r="G8" s="241">
        <f t="shared" si="0"/>
        <v>24.5</v>
      </c>
      <c r="H8" s="173">
        <v>0.94799999999999995</v>
      </c>
      <c r="I8" s="174">
        <v>0.21</v>
      </c>
      <c r="J8" s="116">
        <f t="shared" si="5"/>
        <v>0.19907999999999998</v>
      </c>
      <c r="K8" s="116">
        <f t="shared" si="6"/>
        <v>1.1470799999999999</v>
      </c>
      <c r="L8" s="116">
        <f t="shared" si="3"/>
        <v>4.8774599999999992</v>
      </c>
      <c r="M8" s="116">
        <f t="shared" si="4"/>
        <v>28.103459999999998</v>
      </c>
      <c r="N8" s="2"/>
      <c r="O8" s="2"/>
      <c r="P8" s="7"/>
    </row>
    <row r="9" spans="2:16" ht="26.25" thickBot="1" x14ac:dyDescent="0.25">
      <c r="B9" s="6"/>
      <c r="C9" s="64" t="s">
        <v>491</v>
      </c>
      <c r="D9" s="64" t="s">
        <v>492</v>
      </c>
      <c r="E9" s="221">
        <v>1</v>
      </c>
      <c r="F9" s="232">
        <v>48</v>
      </c>
      <c r="G9" s="241">
        <f t="shared" si="0"/>
        <v>24.5</v>
      </c>
      <c r="H9" s="147">
        <v>1.42</v>
      </c>
      <c r="I9" s="174">
        <v>0.21</v>
      </c>
      <c r="J9" s="116">
        <f t="shared" si="5"/>
        <v>0.29819999999999997</v>
      </c>
      <c r="K9" s="116">
        <f t="shared" si="6"/>
        <v>1.7181999999999999</v>
      </c>
      <c r="L9" s="116">
        <f t="shared" si="3"/>
        <v>7.3058999999999994</v>
      </c>
      <c r="M9" s="116">
        <f t="shared" si="4"/>
        <v>42.0959</v>
      </c>
      <c r="N9" s="2"/>
      <c r="O9" s="2"/>
      <c r="P9" s="7"/>
    </row>
    <row r="10" spans="2:16" ht="15.75" thickBot="1" x14ac:dyDescent="0.25">
      <c r="B10" s="6"/>
      <c r="C10" s="64" t="s">
        <v>493</v>
      </c>
      <c r="D10" s="64" t="s">
        <v>494</v>
      </c>
      <c r="E10" s="221">
        <v>1</v>
      </c>
      <c r="F10" s="232">
        <v>18</v>
      </c>
      <c r="G10" s="241">
        <f t="shared" si="0"/>
        <v>9.5</v>
      </c>
      <c r="H10" s="147">
        <v>1.22</v>
      </c>
      <c r="I10" s="174">
        <v>0.21</v>
      </c>
      <c r="J10" s="116">
        <f t="shared" si="5"/>
        <v>0.25619999999999998</v>
      </c>
      <c r="K10" s="116">
        <f t="shared" si="6"/>
        <v>1.4762</v>
      </c>
      <c r="L10" s="116">
        <f t="shared" si="3"/>
        <v>2.4339</v>
      </c>
      <c r="M10" s="116">
        <f t="shared" si="4"/>
        <v>14.023899999999999</v>
      </c>
      <c r="N10" s="2"/>
      <c r="O10" s="2"/>
      <c r="P10" s="7"/>
    </row>
    <row r="11" spans="2:16" ht="15.75" thickBot="1" x14ac:dyDescent="0.25">
      <c r="B11" s="6"/>
      <c r="C11" s="64" t="s">
        <v>495</v>
      </c>
      <c r="D11" s="64" t="s">
        <v>494</v>
      </c>
      <c r="E11" s="221">
        <v>1</v>
      </c>
      <c r="F11" s="232">
        <v>36</v>
      </c>
      <c r="G11" s="241">
        <f t="shared" si="0"/>
        <v>18.5</v>
      </c>
      <c r="H11" s="147">
        <v>1.22</v>
      </c>
      <c r="I11" s="174">
        <v>0.21</v>
      </c>
      <c r="J11" s="116">
        <f t="shared" si="5"/>
        <v>0.25619999999999998</v>
      </c>
      <c r="K11" s="116">
        <f t="shared" si="6"/>
        <v>1.4762</v>
      </c>
      <c r="L11" s="116">
        <f t="shared" si="3"/>
        <v>4.7397</v>
      </c>
      <c r="M11" s="116">
        <f t="shared" si="4"/>
        <v>27.309699999999999</v>
      </c>
      <c r="N11" s="2"/>
      <c r="O11" s="2"/>
      <c r="P11" s="7"/>
    </row>
    <row r="12" spans="2:16" ht="15.75" thickBot="1" x14ac:dyDescent="0.25">
      <c r="B12" s="6"/>
      <c r="C12" s="64" t="s">
        <v>496</v>
      </c>
      <c r="D12" s="70" t="s">
        <v>497</v>
      </c>
      <c r="E12" s="221">
        <v>1</v>
      </c>
      <c r="F12" s="232">
        <v>36</v>
      </c>
      <c r="G12" s="241">
        <f t="shared" si="0"/>
        <v>18.5</v>
      </c>
      <c r="H12" s="147">
        <v>1.38</v>
      </c>
      <c r="I12" s="174">
        <v>0.21</v>
      </c>
      <c r="J12" s="116">
        <f t="shared" si="5"/>
        <v>0.28979999999999995</v>
      </c>
      <c r="K12" s="116">
        <f t="shared" si="6"/>
        <v>1.6698</v>
      </c>
      <c r="L12" s="116">
        <f t="shared" si="3"/>
        <v>5.3612999999999991</v>
      </c>
      <c r="M12" s="116">
        <f t="shared" si="4"/>
        <v>30.891299999999998</v>
      </c>
      <c r="N12" s="2"/>
      <c r="O12" s="2"/>
      <c r="P12" s="7"/>
    </row>
    <row r="13" spans="2:16" ht="15.75" thickBot="1" x14ac:dyDescent="0.25">
      <c r="B13" s="6"/>
      <c r="C13" s="34" t="s">
        <v>210</v>
      </c>
      <c r="D13" s="34" t="s">
        <v>285</v>
      </c>
      <c r="E13" s="232">
        <v>80</v>
      </c>
      <c r="F13" s="232">
        <v>1</v>
      </c>
      <c r="G13" s="241">
        <f t="shared" si="0"/>
        <v>40.5</v>
      </c>
      <c r="H13" s="74">
        <v>1.1299999999999999</v>
      </c>
      <c r="I13" s="115">
        <v>0.21</v>
      </c>
      <c r="J13" s="116">
        <f>H13*I13</f>
        <v>0.23729999999999996</v>
      </c>
      <c r="K13" s="116">
        <f>H13+H13*I13</f>
        <v>1.3672999999999997</v>
      </c>
      <c r="L13" s="116">
        <f>G13*J13</f>
        <v>9.6106499999999979</v>
      </c>
      <c r="M13" s="116">
        <f>G13*K13</f>
        <v>55.375649999999986</v>
      </c>
      <c r="N13" s="2"/>
      <c r="O13" s="2"/>
      <c r="P13" s="7"/>
    </row>
    <row r="14" spans="2:16" ht="15.75" thickBot="1" x14ac:dyDescent="0.25">
      <c r="B14" s="20"/>
      <c r="C14" s="34" t="s">
        <v>211</v>
      </c>
      <c r="D14" s="35" t="s">
        <v>285</v>
      </c>
      <c r="E14" s="235">
        <v>80</v>
      </c>
      <c r="F14" s="235">
        <v>1</v>
      </c>
      <c r="G14" s="241">
        <f t="shared" si="0"/>
        <v>40.5</v>
      </c>
      <c r="H14" s="74">
        <v>1.1299999999999999</v>
      </c>
      <c r="I14" s="115">
        <v>0.21</v>
      </c>
      <c r="J14" s="116">
        <f>H14*I14</f>
        <v>0.23729999999999996</v>
      </c>
      <c r="K14" s="116">
        <f>H14+H14*I14</f>
        <v>1.3672999999999997</v>
      </c>
      <c r="L14" s="116">
        <f>G14*J14</f>
        <v>9.6106499999999979</v>
      </c>
      <c r="M14" s="116">
        <f>G14*K14</f>
        <v>55.375649999999986</v>
      </c>
      <c r="N14" s="21"/>
      <c r="O14" s="21"/>
      <c r="P14" s="22"/>
    </row>
    <row r="15" spans="2:16" ht="15.75" thickBot="1" x14ac:dyDescent="0.25">
      <c r="B15" s="6"/>
      <c r="C15" s="64" t="s">
        <v>498</v>
      </c>
      <c r="D15" s="64" t="s">
        <v>499</v>
      </c>
      <c r="E15" s="221">
        <v>1</v>
      </c>
      <c r="F15" s="232">
        <v>24</v>
      </c>
      <c r="G15" s="241">
        <f t="shared" si="0"/>
        <v>12.5</v>
      </c>
      <c r="H15" s="147">
        <v>1.76</v>
      </c>
      <c r="I15" s="174">
        <v>0.1</v>
      </c>
      <c r="J15" s="116">
        <f t="shared" si="5"/>
        <v>0.17600000000000002</v>
      </c>
      <c r="K15" s="116">
        <f t="shared" si="6"/>
        <v>1.9359999999999999</v>
      </c>
      <c r="L15" s="116">
        <f t="shared" si="3"/>
        <v>2.2000000000000002</v>
      </c>
      <c r="M15" s="116">
        <f t="shared" si="4"/>
        <v>24.2</v>
      </c>
      <c r="N15" s="2"/>
      <c r="O15" s="2"/>
      <c r="P15" s="7"/>
    </row>
    <row r="16" spans="2:16" ht="15.75" thickBot="1" x14ac:dyDescent="0.25">
      <c r="B16" s="6"/>
      <c r="C16" s="175" t="s">
        <v>500</v>
      </c>
      <c r="D16" s="176" t="s">
        <v>501</v>
      </c>
      <c r="E16" s="221">
        <v>24</v>
      </c>
      <c r="F16" s="235">
        <v>12</v>
      </c>
      <c r="G16" s="241">
        <f t="shared" si="0"/>
        <v>18</v>
      </c>
      <c r="H16" s="147">
        <v>1.3</v>
      </c>
      <c r="I16" s="177">
        <v>0.21</v>
      </c>
      <c r="J16" s="116">
        <f t="shared" si="5"/>
        <v>0.27300000000000002</v>
      </c>
      <c r="K16" s="116">
        <f t="shared" si="6"/>
        <v>1.573</v>
      </c>
      <c r="L16" s="116">
        <f t="shared" si="3"/>
        <v>4.9140000000000006</v>
      </c>
      <c r="M16" s="116">
        <f t="shared" si="4"/>
        <v>28.314</v>
      </c>
      <c r="N16" s="2"/>
      <c r="O16" s="2"/>
      <c r="P16" s="7"/>
    </row>
    <row r="17" spans="2:16" ht="15.75" thickBot="1" x14ac:dyDescent="0.25">
      <c r="B17" s="20"/>
      <c r="C17" s="40" t="s">
        <v>284</v>
      </c>
      <c r="D17" s="35" t="s">
        <v>283</v>
      </c>
      <c r="E17" s="235">
        <v>6</v>
      </c>
      <c r="F17" s="235">
        <v>1</v>
      </c>
      <c r="G17" s="241">
        <f t="shared" si="0"/>
        <v>3.5</v>
      </c>
      <c r="H17" s="74">
        <v>2.5</v>
      </c>
      <c r="I17" s="115">
        <v>0.21</v>
      </c>
      <c r="J17" s="116">
        <f t="shared" si="1"/>
        <v>0.52500000000000002</v>
      </c>
      <c r="K17" s="116">
        <f t="shared" si="2"/>
        <v>3.0249999999999999</v>
      </c>
      <c r="L17" s="116">
        <f t="shared" si="3"/>
        <v>1.8375000000000001</v>
      </c>
      <c r="M17" s="116">
        <f t="shared" si="4"/>
        <v>10.5875</v>
      </c>
      <c r="N17" s="21"/>
      <c r="O17" s="21"/>
      <c r="P17" s="22"/>
    </row>
    <row r="18" spans="2:16" ht="15.75" thickBot="1" x14ac:dyDescent="0.25">
      <c r="B18" s="39"/>
      <c r="C18" s="178" t="s">
        <v>212</v>
      </c>
      <c r="D18" s="179" t="s">
        <v>282</v>
      </c>
      <c r="E18" s="234">
        <v>6</v>
      </c>
      <c r="F18" s="254">
        <v>1</v>
      </c>
      <c r="G18" s="241">
        <f t="shared" si="0"/>
        <v>3.5</v>
      </c>
      <c r="H18" s="180">
        <v>2.09</v>
      </c>
      <c r="I18" s="181">
        <v>0.21</v>
      </c>
      <c r="J18" s="161">
        <f t="shared" si="1"/>
        <v>0.43889999999999996</v>
      </c>
      <c r="K18" s="161">
        <f t="shared" si="2"/>
        <v>2.5288999999999997</v>
      </c>
      <c r="L18" s="116">
        <f t="shared" si="3"/>
        <v>1.5361499999999999</v>
      </c>
      <c r="M18" s="116">
        <f t="shared" si="4"/>
        <v>8.8511499999999987</v>
      </c>
      <c r="N18" s="9"/>
      <c r="O18" s="9"/>
      <c r="P18" s="10"/>
    </row>
    <row r="19" spans="2:16" x14ac:dyDescent="0.2">
      <c r="C19" s="31"/>
      <c r="D19" s="31"/>
      <c r="E19" s="31"/>
      <c r="F19" s="31"/>
      <c r="G19" s="31"/>
      <c r="H19" s="31"/>
      <c r="I19" s="31"/>
      <c r="J19" s="31"/>
      <c r="K19" s="31"/>
      <c r="L19" s="118">
        <f>SUM(L4:L18)</f>
        <v>146.27070999999995</v>
      </c>
      <c r="M19" s="118">
        <f>SUM(M4:M18)</f>
        <v>1176.0717100000002</v>
      </c>
    </row>
    <row r="20" spans="2:16" x14ac:dyDescent="0.2">
      <c r="C20" s="31"/>
      <c r="D20" s="31"/>
      <c r="E20" s="31"/>
      <c r="F20" s="31"/>
      <c r="G20" s="31"/>
      <c r="H20" s="31"/>
      <c r="I20" s="31"/>
      <c r="J20" s="31"/>
      <c r="K20" s="31"/>
      <c r="L20" s="114" t="s">
        <v>54</v>
      </c>
      <c r="M20" s="125">
        <f>M19-L19</f>
        <v>1029.8010000000002</v>
      </c>
    </row>
  </sheetData>
  <phoneticPr fontId="1" type="noConversion"/>
  <pageMargins left="0.75" right="0.75" top="1" bottom="1" header="0" footer="0"/>
  <pageSetup paperSize="9" scale="6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1"/>
  <sheetViews>
    <sheetView zoomScaleNormal="100" workbookViewId="0">
      <selection activeCell="C2" sqref="C2:M9"/>
    </sheetView>
  </sheetViews>
  <sheetFormatPr baseColWidth="10" defaultRowHeight="12.75" x14ac:dyDescent="0.2"/>
  <cols>
    <col min="1" max="1" width="4.85546875" customWidth="1"/>
    <col min="3" max="3" width="20.5703125" bestFit="1" customWidth="1"/>
    <col min="5" max="5" width="22.28515625" bestFit="1" customWidth="1"/>
    <col min="6" max="6" width="22.28515625" customWidth="1"/>
    <col min="7" max="7" width="10.7109375" bestFit="1" customWidth="1"/>
    <col min="13" max="13" width="11.85546875" bestFit="1" customWidth="1"/>
    <col min="14" max="14" width="12.5703125" bestFit="1" customWidth="1"/>
    <col min="16" max="16" width="14.85546875" customWidth="1"/>
  </cols>
  <sheetData>
    <row r="2" spans="2:16" ht="13.5" thickBot="1" x14ac:dyDescent="0.25">
      <c r="C2" s="110" t="s">
        <v>504</v>
      </c>
      <c r="D2" s="31"/>
      <c r="E2" s="110" t="s">
        <v>19</v>
      </c>
      <c r="F2" s="110"/>
      <c r="G2" s="110"/>
      <c r="H2" s="31"/>
      <c r="I2" s="112">
        <f>M8</f>
        <v>13612.138226689953</v>
      </c>
      <c r="J2" s="112"/>
      <c r="K2" s="168" t="s">
        <v>20</v>
      </c>
      <c r="L2" s="182"/>
      <c r="M2" s="182"/>
    </row>
    <row r="3" spans="2:16" ht="105" x14ac:dyDescent="0.2">
      <c r="B3" s="3" t="s">
        <v>12</v>
      </c>
      <c r="C3" s="140" t="s">
        <v>13</v>
      </c>
      <c r="D3" s="69" t="s">
        <v>3</v>
      </c>
      <c r="E3" s="69" t="s">
        <v>608</v>
      </c>
      <c r="F3" s="69" t="s">
        <v>609</v>
      </c>
      <c r="G3" s="222" t="s">
        <v>640</v>
      </c>
      <c r="H3" s="69" t="s">
        <v>47</v>
      </c>
      <c r="I3" s="69" t="s">
        <v>4</v>
      </c>
      <c r="J3" s="69" t="s">
        <v>48</v>
      </c>
      <c r="K3" s="69" t="s">
        <v>46</v>
      </c>
      <c r="L3" s="69" t="s">
        <v>49</v>
      </c>
      <c r="M3" s="69" t="s">
        <v>50</v>
      </c>
      <c r="N3" s="4" t="s">
        <v>15</v>
      </c>
      <c r="O3" s="4" t="s">
        <v>16</v>
      </c>
      <c r="P3" s="5" t="s">
        <v>17</v>
      </c>
    </row>
    <row r="4" spans="2:16" ht="15" x14ac:dyDescent="0.25">
      <c r="B4" s="6"/>
      <c r="C4" s="114" t="s">
        <v>269</v>
      </c>
      <c r="D4" s="114" t="s">
        <v>270</v>
      </c>
      <c r="E4" s="221">
        <v>180</v>
      </c>
      <c r="F4" s="221">
        <v>2.67</v>
      </c>
      <c r="G4" s="225">
        <f>(E4+F4)/2</f>
        <v>91.334999999999994</v>
      </c>
      <c r="H4" s="114">
        <v>5.2602740000000002E-2</v>
      </c>
      <c r="I4" s="115">
        <v>0.21</v>
      </c>
      <c r="J4" s="116">
        <f>H4*I4</f>
        <v>1.10465754E-2</v>
      </c>
      <c r="K4" s="116">
        <f>H4+H4*I4</f>
        <v>6.3649315400000003E-2</v>
      </c>
      <c r="L4" s="116">
        <f>G4*J4</f>
        <v>1.0089389641589999</v>
      </c>
      <c r="M4" s="116">
        <f>G4*K4</f>
        <v>5.8134102220589998</v>
      </c>
      <c r="N4" s="2"/>
      <c r="O4" s="2"/>
      <c r="P4" s="7"/>
    </row>
    <row r="5" spans="2:16" ht="15" x14ac:dyDescent="0.25">
      <c r="B5" s="20"/>
      <c r="C5" s="183" t="s">
        <v>271</v>
      </c>
      <c r="D5" s="183" t="s">
        <v>272</v>
      </c>
      <c r="E5" s="255">
        <v>20500</v>
      </c>
      <c r="F5" s="255">
        <v>772.57</v>
      </c>
      <c r="G5" s="225">
        <f t="shared" ref="G5:G7" si="0">(E5+F5)/2</f>
        <v>10636.285</v>
      </c>
      <c r="H5" s="183">
        <v>1.054322</v>
      </c>
      <c r="I5" s="115">
        <v>0.21</v>
      </c>
      <c r="J5" s="116">
        <f t="shared" ref="J5:J7" si="1">H5*I5</f>
        <v>0.22140762</v>
      </c>
      <c r="K5" s="116">
        <f t="shared" ref="K5:K7" si="2">H5+H5*I5</f>
        <v>1.2757296199999999</v>
      </c>
      <c r="L5" s="116">
        <f t="shared" ref="L5:L7" si="3">E5*J5</f>
        <v>4538.8562099999999</v>
      </c>
      <c r="M5" s="116">
        <f t="shared" ref="M5:M7" si="4">G5*K5</f>
        <v>13569.023821261699</v>
      </c>
      <c r="N5" s="21"/>
      <c r="O5" s="21"/>
      <c r="P5" s="22"/>
    </row>
    <row r="6" spans="2:16" ht="15" x14ac:dyDescent="0.25">
      <c r="B6" s="20"/>
      <c r="C6" s="183" t="s">
        <v>273</v>
      </c>
      <c r="D6" s="183" t="s">
        <v>270</v>
      </c>
      <c r="E6" s="255">
        <v>360</v>
      </c>
      <c r="F6" s="255">
        <v>2.5099999999999998</v>
      </c>
      <c r="G6" s="225">
        <f t="shared" si="0"/>
        <v>181.255</v>
      </c>
      <c r="H6" s="183">
        <v>0.15955479</v>
      </c>
      <c r="I6" s="115">
        <v>0.21</v>
      </c>
      <c r="J6" s="116">
        <f t="shared" si="1"/>
        <v>3.3506505899999997E-2</v>
      </c>
      <c r="K6" s="116">
        <f t="shared" si="2"/>
        <v>0.19306129589999999</v>
      </c>
      <c r="L6" s="116">
        <f t="shared" si="3"/>
        <v>12.062342123999999</v>
      </c>
      <c r="M6" s="116">
        <f t="shared" si="4"/>
        <v>34.993325188354497</v>
      </c>
      <c r="N6" s="21"/>
      <c r="O6" s="21"/>
      <c r="P6" s="22"/>
    </row>
    <row r="7" spans="2:16" ht="15.75" thickBot="1" x14ac:dyDescent="0.3">
      <c r="B7" s="8"/>
      <c r="C7" s="167" t="s">
        <v>274</v>
      </c>
      <c r="D7" s="167" t="s">
        <v>270</v>
      </c>
      <c r="E7" s="253">
        <v>180</v>
      </c>
      <c r="F7" s="253">
        <v>1.28</v>
      </c>
      <c r="G7" s="225">
        <f t="shared" si="0"/>
        <v>90.64</v>
      </c>
      <c r="H7" s="167">
        <v>2.10411E-2</v>
      </c>
      <c r="I7" s="160">
        <v>0.21</v>
      </c>
      <c r="J7" s="161">
        <f t="shared" si="1"/>
        <v>4.4186310000000001E-3</v>
      </c>
      <c r="K7" s="161">
        <f t="shared" si="2"/>
        <v>2.5459730999999999E-2</v>
      </c>
      <c r="L7" s="161">
        <f t="shared" si="3"/>
        <v>0.79535358</v>
      </c>
      <c r="M7" s="116">
        <f t="shared" si="4"/>
        <v>2.30767001784</v>
      </c>
      <c r="N7" s="9"/>
      <c r="O7" s="9"/>
      <c r="P7" s="10"/>
    </row>
    <row r="8" spans="2:16" x14ac:dyDescent="0.2">
      <c r="C8" s="31"/>
      <c r="D8" s="31"/>
      <c r="E8" s="31"/>
      <c r="F8" s="31"/>
      <c r="G8" s="31"/>
      <c r="H8" s="31"/>
      <c r="I8" s="155"/>
      <c r="J8" s="155"/>
      <c r="K8" s="31"/>
      <c r="L8" s="118">
        <f>SUM(L4:L7)</f>
        <v>4552.7228446681584</v>
      </c>
      <c r="M8" s="118">
        <f>SUM(M4:M7)</f>
        <v>13612.138226689953</v>
      </c>
    </row>
    <row r="9" spans="2:16" x14ac:dyDescent="0.2">
      <c r="C9" s="31"/>
      <c r="D9" s="31"/>
      <c r="E9" s="31"/>
      <c r="F9" s="31"/>
      <c r="G9" s="31"/>
      <c r="H9" s="31"/>
      <c r="I9" s="155"/>
      <c r="J9" s="155"/>
      <c r="K9" s="31"/>
      <c r="L9" s="114" t="s">
        <v>55</v>
      </c>
      <c r="M9" s="125">
        <f>M8-L8</f>
        <v>9059.4153820217944</v>
      </c>
    </row>
    <row r="10" spans="2:16" x14ac:dyDescent="0.2">
      <c r="I10" s="1"/>
      <c r="J10" s="1"/>
    </row>
    <row r="11" spans="2:16" x14ac:dyDescent="0.2">
      <c r="I11" s="1"/>
      <c r="J11" s="1"/>
    </row>
    <row r="12" spans="2:16" x14ac:dyDescent="0.2">
      <c r="I12" s="1"/>
      <c r="J12" s="1"/>
    </row>
    <row r="13" spans="2:16" x14ac:dyDescent="0.2">
      <c r="I13" s="1"/>
      <c r="J13" s="1"/>
    </row>
    <row r="14" spans="2:16" x14ac:dyDescent="0.2">
      <c r="I14" s="1"/>
      <c r="J14" s="1"/>
    </row>
    <row r="15" spans="2:16" x14ac:dyDescent="0.2">
      <c r="I15" s="1"/>
      <c r="J15" s="1"/>
    </row>
    <row r="16" spans="2:16" x14ac:dyDescent="0.2">
      <c r="I16" s="1"/>
      <c r="J16" s="1"/>
    </row>
    <row r="17" spans="6:10" x14ac:dyDescent="0.2">
      <c r="I17" s="1"/>
      <c r="J17" s="1"/>
    </row>
    <row r="18" spans="6:10" ht="15" x14ac:dyDescent="0.2">
      <c r="F18" s="93"/>
      <c r="G18" s="93"/>
    </row>
    <row r="19" spans="6:10" ht="15" x14ac:dyDescent="0.2">
      <c r="F19" s="93"/>
      <c r="G19" s="93"/>
    </row>
    <row r="20" spans="6:10" ht="15" x14ac:dyDescent="0.2">
      <c r="F20" s="93"/>
      <c r="G20" s="93"/>
    </row>
    <row r="21" spans="6:10" ht="15" x14ac:dyDescent="0.2">
      <c r="F21" s="93"/>
      <c r="G21" s="93"/>
    </row>
  </sheetData>
  <phoneticPr fontId="1" type="noConversion"/>
  <pageMargins left="0.75" right="0.75" top="1" bottom="1" header="0" footer="0"/>
  <pageSetup paperSize="9" scale="63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6"/>
  <sheetViews>
    <sheetView zoomScaleNormal="100" workbookViewId="0">
      <selection activeCell="C2" sqref="C2:K12"/>
    </sheetView>
  </sheetViews>
  <sheetFormatPr baseColWidth="10" defaultRowHeight="12.75" x14ac:dyDescent="0.2"/>
  <cols>
    <col min="1" max="1" width="3.85546875" customWidth="1"/>
    <col min="3" max="3" width="34.7109375" bestFit="1" customWidth="1"/>
    <col min="5" max="6" width="11.5703125" bestFit="1" customWidth="1"/>
    <col min="7" max="7" width="11.85546875" bestFit="1" customWidth="1"/>
    <col min="8" max="8" width="11.85546875" customWidth="1"/>
    <col min="9" max="9" width="11.5703125" bestFit="1" customWidth="1"/>
    <col min="10" max="11" width="11.5703125" customWidth="1"/>
    <col min="13" max="13" width="7.7109375" bestFit="1" customWidth="1"/>
    <col min="14" max="14" width="11.140625" customWidth="1"/>
  </cols>
  <sheetData>
    <row r="2" spans="2:14" ht="39" thickBot="1" x14ac:dyDescent="0.25">
      <c r="C2" s="110" t="s">
        <v>216</v>
      </c>
      <c r="D2" s="31"/>
      <c r="E2" s="110" t="s">
        <v>19</v>
      </c>
      <c r="F2" s="31"/>
      <c r="G2" s="112">
        <f>K11</f>
        <v>994.18439999999987</v>
      </c>
      <c r="H2" s="112"/>
      <c r="I2" s="31" t="s">
        <v>20</v>
      </c>
      <c r="J2" s="157"/>
      <c r="K2" s="157"/>
    </row>
    <row r="3" spans="2:14" ht="63.75" x14ac:dyDescent="0.2">
      <c r="B3" s="3" t="s">
        <v>12</v>
      </c>
      <c r="C3" s="140" t="s">
        <v>13</v>
      </c>
      <c r="D3" s="69" t="s">
        <v>3</v>
      </c>
      <c r="E3" s="69" t="s">
        <v>641</v>
      </c>
      <c r="F3" s="69" t="s">
        <v>47</v>
      </c>
      <c r="G3" s="69" t="s">
        <v>4</v>
      </c>
      <c r="H3" s="69" t="s">
        <v>48</v>
      </c>
      <c r="I3" s="69" t="s">
        <v>46</v>
      </c>
      <c r="J3" s="69" t="s">
        <v>49</v>
      </c>
      <c r="K3" s="69" t="s">
        <v>50</v>
      </c>
      <c r="L3" s="4" t="s">
        <v>15</v>
      </c>
      <c r="M3" s="4" t="s">
        <v>16</v>
      </c>
      <c r="N3" s="5" t="s">
        <v>17</v>
      </c>
    </row>
    <row r="4" spans="2:14" ht="15.75" thickBot="1" x14ac:dyDescent="0.25">
      <c r="B4" s="6"/>
      <c r="C4" s="34" t="s">
        <v>217</v>
      </c>
      <c r="D4" s="74" t="s">
        <v>18</v>
      </c>
      <c r="E4" s="256">
        <f>6/2</f>
        <v>3</v>
      </c>
      <c r="F4" s="184">
        <v>5.98</v>
      </c>
      <c r="G4" s="115">
        <v>0.21</v>
      </c>
      <c r="H4" s="116">
        <f t="shared" ref="H4:H9" si="0">F4*G4</f>
        <v>1.2558</v>
      </c>
      <c r="I4" s="116">
        <f t="shared" ref="I4:I9" si="1">F4+F4*G4</f>
        <v>7.2358000000000002</v>
      </c>
      <c r="J4" s="116">
        <f>E4*H4</f>
        <v>3.7674000000000003</v>
      </c>
      <c r="K4" s="116">
        <f t="shared" ref="K4:K9" si="2">E4*I4</f>
        <v>21.7074</v>
      </c>
      <c r="L4" s="2"/>
      <c r="M4" s="2"/>
      <c r="N4" s="7"/>
    </row>
    <row r="5" spans="2:14" ht="15.75" thickBot="1" x14ac:dyDescent="0.25">
      <c r="B5" s="6"/>
      <c r="C5" s="34" t="s">
        <v>268</v>
      </c>
      <c r="D5" s="74" t="s">
        <v>18</v>
      </c>
      <c r="E5" s="256">
        <f>6/2</f>
        <v>3</v>
      </c>
      <c r="F5" s="184">
        <v>2.48</v>
      </c>
      <c r="G5" s="115">
        <v>0.21</v>
      </c>
      <c r="H5" s="116">
        <f t="shared" si="0"/>
        <v>0.52079999999999993</v>
      </c>
      <c r="I5" s="116">
        <f t="shared" si="1"/>
        <v>3.0007999999999999</v>
      </c>
      <c r="J5" s="116">
        <f t="shared" ref="J5:J9" si="3">E5*H5</f>
        <v>1.5623999999999998</v>
      </c>
      <c r="K5" s="116">
        <f t="shared" si="2"/>
        <v>9.0023999999999997</v>
      </c>
      <c r="L5" s="2"/>
      <c r="M5" s="2"/>
      <c r="N5" s="7"/>
    </row>
    <row r="6" spans="2:14" ht="15.75" thickBot="1" x14ac:dyDescent="0.25">
      <c r="B6" s="6"/>
      <c r="C6" s="34" t="s">
        <v>218</v>
      </c>
      <c r="D6" s="74" t="s">
        <v>18</v>
      </c>
      <c r="E6" s="256">
        <f>59/2</f>
        <v>29.5</v>
      </c>
      <c r="F6" s="184">
        <v>23.95</v>
      </c>
      <c r="G6" s="115">
        <v>0.21</v>
      </c>
      <c r="H6" s="116">
        <f t="shared" ref="H6:H7" si="4">F6*G6</f>
        <v>5.0294999999999996</v>
      </c>
      <c r="I6" s="116">
        <f t="shared" ref="I6:I7" si="5">F6+F6*G6</f>
        <v>28.979499999999998</v>
      </c>
      <c r="J6" s="116">
        <f t="shared" ref="J6:J7" si="6">E6*H6</f>
        <v>148.37025</v>
      </c>
      <c r="K6" s="116">
        <f t="shared" ref="K6:K7" si="7">E6*I6</f>
        <v>854.89524999999992</v>
      </c>
      <c r="L6" s="2"/>
      <c r="M6" s="2"/>
      <c r="N6" s="7"/>
    </row>
    <row r="7" spans="2:14" ht="15.75" thickBot="1" x14ac:dyDescent="0.25">
      <c r="B7" s="6"/>
      <c r="C7" s="34" t="s">
        <v>267</v>
      </c>
      <c r="D7" s="74" t="s">
        <v>18</v>
      </c>
      <c r="E7" s="256">
        <f>1/2</f>
        <v>0.5</v>
      </c>
      <c r="F7" s="184">
        <v>29.95</v>
      </c>
      <c r="G7" s="115">
        <v>0.21</v>
      </c>
      <c r="H7" s="116">
        <f t="shared" si="4"/>
        <v>6.2894999999999994</v>
      </c>
      <c r="I7" s="116">
        <f t="shared" si="5"/>
        <v>36.2395</v>
      </c>
      <c r="J7" s="116">
        <f t="shared" si="6"/>
        <v>3.1447499999999997</v>
      </c>
      <c r="K7" s="116">
        <f t="shared" si="7"/>
        <v>18.11975</v>
      </c>
      <c r="L7" s="2"/>
      <c r="M7" s="2"/>
      <c r="N7" s="7"/>
    </row>
    <row r="8" spans="2:14" ht="15.75" thickBot="1" x14ac:dyDescent="0.25">
      <c r="B8" s="6"/>
      <c r="C8" s="34" t="s">
        <v>219</v>
      </c>
      <c r="D8" s="74" t="s">
        <v>18</v>
      </c>
      <c r="E8" s="256">
        <f>4/2</f>
        <v>2</v>
      </c>
      <c r="F8" s="184">
        <v>14.88</v>
      </c>
      <c r="G8" s="115">
        <v>0.21</v>
      </c>
      <c r="H8" s="116">
        <f t="shared" si="0"/>
        <v>3.1248</v>
      </c>
      <c r="I8" s="116">
        <f t="shared" si="1"/>
        <v>18.004799999999999</v>
      </c>
      <c r="J8" s="116">
        <f t="shared" si="3"/>
        <v>6.2496</v>
      </c>
      <c r="K8" s="116">
        <f t="shared" si="2"/>
        <v>36.009599999999999</v>
      </c>
      <c r="L8" s="2"/>
      <c r="M8" s="2"/>
      <c r="N8" s="7"/>
    </row>
    <row r="9" spans="2:14" ht="15.75" thickBot="1" x14ac:dyDescent="0.25">
      <c r="B9" s="6"/>
      <c r="C9" s="34" t="s">
        <v>220</v>
      </c>
      <c r="D9" s="74" t="s">
        <v>18</v>
      </c>
      <c r="E9" s="257">
        <f>60/2</f>
        <v>30</v>
      </c>
      <c r="F9" s="114">
        <v>1.5</v>
      </c>
      <c r="G9" s="115">
        <v>0.21</v>
      </c>
      <c r="H9" s="116">
        <f t="shared" si="0"/>
        <v>0.315</v>
      </c>
      <c r="I9" s="116">
        <f t="shared" si="1"/>
        <v>1.8149999999999999</v>
      </c>
      <c r="J9" s="116">
        <f t="shared" si="3"/>
        <v>9.4499999999999993</v>
      </c>
      <c r="K9" s="116">
        <f t="shared" si="2"/>
        <v>54.449999999999996</v>
      </c>
      <c r="L9" s="2"/>
      <c r="M9" s="2"/>
      <c r="N9" s="7"/>
    </row>
    <row r="10" spans="2:14" ht="13.5" thickBot="1" x14ac:dyDescent="0.25">
      <c r="B10" s="8"/>
      <c r="C10" s="167"/>
      <c r="D10" s="167"/>
      <c r="E10" s="167"/>
      <c r="F10" s="185"/>
      <c r="G10" s="160"/>
      <c r="H10" s="161"/>
      <c r="I10" s="161"/>
      <c r="J10" s="161"/>
      <c r="K10" s="161"/>
      <c r="L10" s="9"/>
      <c r="M10" s="9"/>
      <c r="N10" s="10"/>
    </row>
    <row r="11" spans="2:14" x14ac:dyDescent="0.2">
      <c r="C11" s="31"/>
      <c r="D11" s="31"/>
      <c r="E11" s="31"/>
      <c r="F11" s="31"/>
      <c r="G11" s="155"/>
      <c r="H11" s="155"/>
      <c r="I11" s="31"/>
      <c r="J11" s="118">
        <f>SUM(J4:J10)</f>
        <v>172.54439999999997</v>
      </c>
      <c r="K11" s="118">
        <f>SUM(K4:K10)</f>
        <v>994.18439999999987</v>
      </c>
      <c r="L11" s="29"/>
    </row>
    <row r="12" spans="2:14" x14ac:dyDescent="0.2">
      <c r="C12" s="31"/>
      <c r="D12" s="31"/>
      <c r="E12" s="31"/>
      <c r="F12" s="31"/>
      <c r="G12" s="155"/>
      <c r="H12" s="155"/>
      <c r="I12" s="31"/>
      <c r="J12" s="114" t="s">
        <v>54</v>
      </c>
      <c r="K12" s="125">
        <f>K11-J11</f>
        <v>821.63999999999987</v>
      </c>
    </row>
    <row r="13" spans="2:14" x14ac:dyDescent="0.2">
      <c r="G13" s="1"/>
      <c r="H13" s="1"/>
    </row>
    <row r="14" spans="2:14" x14ac:dyDescent="0.2">
      <c r="G14" s="1"/>
      <c r="H14" s="1"/>
    </row>
    <row r="15" spans="2:14" x14ac:dyDescent="0.2">
      <c r="G15" s="1"/>
      <c r="H15" s="1"/>
    </row>
    <row r="16" spans="2:14" x14ac:dyDescent="0.2">
      <c r="G16" s="1"/>
      <c r="H16" s="1"/>
    </row>
  </sheetData>
  <phoneticPr fontId="1" type="noConversion"/>
  <pageMargins left="0.75" right="0.75" top="1" bottom="1" header="0" footer="0"/>
  <pageSetup paperSize="9" scale="76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8"/>
  <sheetViews>
    <sheetView workbookViewId="0">
      <selection activeCell="C2" sqref="C2:M8"/>
    </sheetView>
  </sheetViews>
  <sheetFormatPr baseColWidth="10" defaultRowHeight="12.75" x14ac:dyDescent="0.2"/>
  <cols>
    <col min="1" max="1" width="9.42578125" customWidth="1"/>
    <col min="2" max="2" width="20.42578125" customWidth="1"/>
    <col min="3" max="3" width="32.7109375" customWidth="1"/>
  </cols>
  <sheetData>
    <row r="2" spans="2:16" ht="39" thickBot="1" x14ac:dyDescent="0.25">
      <c r="C2" s="110" t="s">
        <v>355</v>
      </c>
      <c r="D2" s="110" t="s">
        <v>19</v>
      </c>
      <c r="E2" s="31"/>
      <c r="F2" s="31"/>
      <c r="G2" s="31"/>
      <c r="H2" s="112">
        <f>M7</f>
        <v>1260.72</v>
      </c>
      <c r="I2" s="110" t="s">
        <v>20</v>
      </c>
      <c r="J2" s="162"/>
      <c r="K2" s="163"/>
      <c r="L2" s="163"/>
      <c r="M2" s="163"/>
    </row>
    <row r="3" spans="2:16" ht="105.75" thickBot="1" x14ac:dyDescent="0.25">
      <c r="B3" s="3" t="s">
        <v>12</v>
      </c>
      <c r="C3" s="140" t="s">
        <v>13</v>
      </c>
      <c r="D3" s="69" t="s">
        <v>3</v>
      </c>
      <c r="E3" s="71" t="s">
        <v>489</v>
      </c>
      <c r="F3" s="71" t="s">
        <v>362</v>
      </c>
      <c r="G3" s="222" t="s">
        <v>640</v>
      </c>
      <c r="H3" s="69" t="s">
        <v>47</v>
      </c>
      <c r="I3" s="69" t="s">
        <v>4</v>
      </c>
      <c r="J3" s="128" t="s">
        <v>48</v>
      </c>
      <c r="K3" s="128" t="s">
        <v>46</v>
      </c>
      <c r="L3" s="128" t="s">
        <v>49</v>
      </c>
      <c r="M3" s="128" t="s">
        <v>50</v>
      </c>
      <c r="N3" s="4" t="s">
        <v>15</v>
      </c>
      <c r="O3" s="4" t="s">
        <v>16</v>
      </c>
      <c r="P3" s="5" t="s">
        <v>17</v>
      </c>
    </row>
    <row r="4" spans="2:16" ht="15.75" thickBot="1" x14ac:dyDescent="0.25">
      <c r="B4" s="6"/>
      <c r="C4" s="33" t="s">
        <v>221</v>
      </c>
      <c r="D4" s="33" t="s">
        <v>222</v>
      </c>
      <c r="E4" s="243">
        <v>480</v>
      </c>
      <c r="F4" s="244">
        <v>30</v>
      </c>
      <c r="G4" s="249">
        <f>(E4+F4)/2</f>
        <v>255</v>
      </c>
      <c r="H4" s="74">
        <v>2.7</v>
      </c>
      <c r="I4" s="115">
        <v>0</v>
      </c>
      <c r="J4" s="116">
        <f>H4*I4</f>
        <v>0</v>
      </c>
      <c r="K4" s="116">
        <f>H4+H4*I4</f>
        <v>2.7</v>
      </c>
      <c r="L4" s="116">
        <f>G4*J4</f>
        <v>0</v>
      </c>
      <c r="M4" s="116">
        <f>G4*K4</f>
        <v>688.5</v>
      </c>
      <c r="N4" s="2"/>
      <c r="O4" s="2"/>
      <c r="P4" s="7"/>
    </row>
    <row r="5" spans="2:16" ht="15.75" thickBot="1" x14ac:dyDescent="0.25">
      <c r="B5" s="6"/>
      <c r="C5" s="34" t="s">
        <v>223</v>
      </c>
      <c r="D5" s="34" t="s">
        <v>169</v>
      </c>
      <c r="E5" s="233">
        <v>288</v>
      </c>
      <c r="F5" s="232">
        <v>1</v>
      </c>
      <c r="G5" s="249">
        <f>(E5+F5)/2</f>
        <v>144.5</v>
      </c>
      <c r="H5" s="74">
        <v>3.6</v>
      </c>
      <c r="I5" s="115">
        <v>0.1</v>
      </c>
      <c r="J5" s="116">
        <f t="shared" ref="J5" si="0">H5*I5</f>
        <v>0.36000000000000004</v>
      </c>
      <c r="K5" s="116">
        <f t="shared" ref="K5" si="1">H5+H5*I5</f>
        <v>3.96</v>
      </c>
      <c r="L5" s="116">
        <f t="shared" ref="L5:L6" si="2">G5*J5</f>
        <v>52.02</v>
      </c>
      <c r="M5" s="116">
        <f t="shared" ref="M5:M6" si="3">G5*K5</f>
        <v>572.22</v>
      </c>
      <c r="N5" s="2"/>
      <c r="O5" s="2"/>
      <c r="P5" s="7"/>
    </row>
    <row r="6" spans="2:16" ht="13.5" thickBot="1" x14ac:dyDescent="0.25">
      <c r="B6" s="8"/>
      <c r="C6" s="164"/>
      <c r="D6" s="164"/>
      <c r="E6" s="164"/>
      <c r="F6" s="164"/>
      <c r="G6" s="164"/>
      <c r="H6" s="164"/>
      <c r="I6" s="160"/>
      <c r="J6" s="161"/>
      <c r="K6" s="161"/>
      <c r="L6" s="116">
        <f t="shared" si="2"/>
        <v>0</v>
      </c>
      <c r="M6" s="116">
        <f t="shared" si="3"/>
        <v>0</v>
      </c>
      <c r="N6" s="9"/>
      <c r="O6" s="9"/>
      <c r="P6" s="10"/>
    </row>
    <row r="7" spans="2:16" x14ac:dyDescent="0.2">
      <c r="C7" s="31"/>
      <c r="D7" s="31"/>
      <c r="E7" s="31"/>
      <c r="F7" s="31"/>
      <c r="G7" s="31"/>
      <c r="H7" s="31"/>
      <c r="I7" s="155"/>
      <c r="J7" s="155"/>
      <c r="K7" s="31"/>
      <c r="L7" s="125">
        <f>SUM(L4:L6)</f>
        <v>52.02</v>
      </c>
      <c r="M7" s="125">
        <f>SUM(M4:M6)</f>
        <v>1260.72</v>
      </c>
    </row>
    <row r="8" spans="2:16" x14ac:dyDescent="0.2">
      <c r="C8" s="31"/>
      <c r="D8" s="31"/>
      <c r="E8" s="31"/>
      <c r="F8" s="31"/>
      <c r="G8" s="31"/>
      <c r="H8" s="31"/>
      <c r="I8" s="155"/>
      <c r="J8" s="155"/>
      <c r="K8" s="31"/>
      <c r="L8" s="114" t="s">
        <v>55</v>
      </c>
      <c r="M8" s="125">
        <f>M7-L7</f>
        <v>1208.7</v>
      </c>
    </row>
  </sheetData>
  <pageMargins left="0.7" right="0.7" top="0.75" bottom="0.75" header="0.3" footer="0.3"/>
  <pageSetup paperSize="9" scale="6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0"/>
  <sheetViews>
    <sheetView workbookViewId="0">
      <selection activeCell="C2" sqref="C2:M20"/>
    </sheetView>
  </sheetViews>
  <sheetFormatPr baseColWidth="10" defaultRowHeight="12.75" x14ac:dyDescent="0.2"/>
  <cols>
    <col min="1" max="1" width="8.28515625" customWidth="1"/>
    <col min="3" max="3" width="26.42578125" customWidth="1"/>
  </cols>
  <sheetData>
    <row r="2" spans="2:16" ht="39" thickBot="1" x14ac:dyDescent="0.25">
      <c r="C2" s="110" t="s">
        <v>224</v>
      </c>
      <c r="D2" s="31"/>
      <c r="E2" s="110" t="s">
        <v>19</v>
      </c>
      <c r="F2" s="110"/>
      <c r="G2" s="110"/>
      <c r="H2" s="31"/>
      <c r="I2" s="112">
        <f>M19</f>
        <v>305.26650000000006</v>
      </c>
      <c r="J2" s="112"/>
      <c r="K2" s="31" t="s">
        <v>20</v>
      </c>
      <c r="L2" s="157"/>
      <c r="M2" s="157"/>
    </row>
    <row r="3" spans="2:16" ht="105.75" thickBot="1" x14ac:dyDescent="0.25">
      <c r="B3" s="3" t="s">
        <v>12</v>
      </c>
      <c r="C3" s="140" t="s">
        <v>13</v>
      </c>
      <c r="D3" s="69" t="s">
        <v>3</v>
      </c>
      <c r="E3" s="71" t="s">
        <v>489</v>
      </c>
      <c r="F3" s="71" t="s">
        <v>362</v>
      </c>
      <c r="G3" s="222" t="s">
        <v>640</v>
      </c>
      <c r="H3" s="69" t="s">
        <v>47</v>
      </c>
      <c r="I3" s="69" t="s">
        <v>4</v>
      </c>
      <c r="J3" s="69" t="s">
        <v>48</v>
      </c>
      <c r="K3" s="69" t="s">
        <v>46</v>
      </c>
      <c r="L3" s="69" t="s">
        <v>49</v>
      </c>
      <c r="M3" s="69" t="s">
        <v>50</v>
      </c>
      <c r="N3" s="4" t="s">
        <v>15</v>
      </c>
      <c r="O3" s="4" t="s">
        <v>16</v>
      </c>
      <c r="P3" s="5" t="s">
        <v>17</v>
      </c>
    </row>
    <row r="4" spans="2:16" ht="15.75" thickBot="1" x14ac:dyDescent="0.25">
      <c r="B4" s="6"/>
      <c r="C4" s="33" t="s">
        <v>281</v>
      </c>
      <c r="D4" s="33" t="s">
        <v>215</v>
      </c>
      <c r="E4" s="231">
        <v>1</v>
      </c>
      <c r="F4" s="232">
        <v>1</v>
      </c>
      <c r="G4" s="241">
        <f>(E4+F4)/2</f>
        <v>1</v>
      </c>
      <c r="H4" s="141">
        <v>29.69</v>
      </c>
      <c r="I4" s="115">
        <v>0.1</v>
      </c>
      <c r="J4" s="116">
        <f>H4*I4</f>
        <v>2.9690000000000003</v>
      </c>
      <c r="K4" s="116">
        <f>H4+H4*I4</f>
        <v>32.658999999999999</v>
      </c>
      <c r="L4" s="116">
        <f>G4*J4</f>
        <v>2.9690000000000003</v>
      </c>
      <c r="M4" s="116">
        <f>G4*K4</f>
        <v>32.658999999999999</v>
      </c>
      <c r="N4" s="2"/>
      <c r="O4" s="2"/>
      <c r="P4" s="7"/>
    </row>
    <row r="5" spans="2:16" ht="15.75" thickBot="1" x14ac:dyDescent="0.25">
      <c r="B5" s="6"/>
      <c r="C5" s="34" t="s">
        <v>280</v>
      </c>
      <c r="D5" s="33" t="s">
        <v>215</v>
      </c>
      <c r="E5" s="231">
        <v>3</v>
      </c>
      <c r="F5" s="232">
        <v>1</v>
      </c>
      <c r="G5" s="241">
        <f t="shared" ref="G5:G18" si="0">(E5+F5)/2</f>
        <v>2</v>
      </c>
      <c r="H5" s="141">
        <v>4.8499999999999996</v>
      </c>
      <c r="I5" s="115">
        <v>0.1</v>
      </c>
      <c r="J5" s="116">
        <f t="shared" ref="J5:J18" si="1">H5*I5</f>
        <v>0.48499999999999999</v>
      </c>
      <c r="K5" s="116">
        <f t="shared" ref="K5:K18" si="2">H5+H5*I5</f>
        <v>5.335</v>
      </c>
      <c r="L5" s="116">
        <f t="shared" ref="L5:L18" si="3">G5*J5</f>
        <v>0.97</v>
      </c>
      <c r="M5" s="116">
        <f t="shared" ref="M5:M18" si="4">G5*K5</f>
        <v>10.67</v>
      </c>
      <c r="N5" s="2"/>
      <c r="O5" s="2"/>
      <c r="P5" s="7"/>
    </row>
    <row r="6" spans="2:16" ht="15.75" thickBot="1" x14ac:dyDescent="0.25">
      <c r="B6" s="6"/>
      <c r="C6" s="34" t="s">
        <v>225</v>
      </c>
      <c r="D6" s="33" t="s">
        <v>215</v>
      </c>
      <c r="E6" s="231">
        <v>10</v>
      </c>
      <c r="F6" s="232">
        <v>1</v>
      </c>
      <c r="G6" s="241">
        <f t="shared" si="0"/>
        <v>5.5</v>
      </c>
      <c r="H6" s="141">
        <v>7.99</v>
      </c>
      <c r="I6" s="115">
        <v>0.1</v>
      </c>
      <c r="J6" s="116">
        <f t="shared" si="1"/>
        <v>0.79900000000000004</v>
      </c>
      <c r="K6" s="116">
        <f t="shared" si="2"/>
        <v>8.7889999999999997</v>
      </c>
      <c r="L6" s="116">
        <f t="shared" si="3"/>
        <v>4.3944999999999999</v>
      </c>
      <c r="M6" s="116">
        <f t="shared" si="4"/>
        <v>48.339500000000001</v>
      </c>
      <c r="N6" s="2"/>
      <c r="O6" s="2"/>
      <c r="P6" s="7"/>
    </row>
    <row r="7" spans="2:16" ht="15.75" thickBot="1" x14ac:dyDescent="0.25">
      <c r="B7" s="6"/>
      <c r="C7" s="34" t="s">
        <v>226</v>
      </c>
      <c r="D7" s="33" t="s">
        <v>215</v>
      </c>
      <c r="E7" s="231">
        <v>10</v>
      </c>
      <c r="F7" s="232">
        <v>1</v>
      </c>
      <c r="G7" s="241">
        <f t="shared" si="0"/>
        <v>5.5</v>
      </c>
      <c r="H7" s="74">
        <v>5.89</v>
      </c>
      <c r="I7" s="115">
        <v>0.1</v>
      </c>
      <c r="J7" s="116">
        <f t="shared" si="1"/>
        <v>0.58899999999999997</v>
      </c>
      <c r="K7" s="116">
        <f t="shared" si="2"/>
        <v>6.4789999999999992</v>
      </c>
      <c r="L7" s="116">
        <f t="shared" si="3"/>
        <v>3.2394999999999996</v>
      </c>
      <c r="M7" s="116">
        <f t="shared" si="4"/>
        <v>35.634499999999996</v>
      </c>
      <c r="N7" s="2"/>
      <c r="O7" s="2"/>
      <c r="P7" s="7"/>
    </row>
    <row r="8" spans="2:16" ht="15.75" thickBot="1" x14ac:dyDescent="0.25">
      <c r="B8" s="6"/>
      <c r="C8" s="34" t="s">
        <v>227</v>
      </c>
      <c r="D8" s="33" t="s">
        <v>215</v>
      </c>
      <c r="E8" s="231">
        <v>10</v>
      </c>
      <c r="F8" s="232">
        <v>1</v>
      </c>
      <c r="G8" s="241">
        <f t="shared" si="0"/>
        <v>5.5</v>
      </c>
      <c r="H8" s="74">
        <v>4.09</v>
      </c>
      <c r="I8" s="115">
        <v>0.1</v>
      </c>
      <c r="J8" s="116">
        <f t="shared" si="1"/>
        <v>0.40900000000000003</v>
      </c>
      <c r="K8" s="116">
        <f t="shared" si="2"/>
        <v>4.4989999999999997</v>
      </c>
      <c r="L8" s="116">
        <f t="shared" si="3"/>
        <v>2.2495000000000003</v>
      </c>
      <c r="M8" s="116">
        <f t="shared" si="4"/>
        <v>24.744499999999999</v>
      </c>
      <c r="N8" s="2"/>
      <c r="O8" s="2"/>
      <c r="P8" s="7"/>
    </row>
    <row r="9" spans="2:16" ht="15.75" thickBot="1" x14ac:dyDescent="0.25">
      <c r="B9" s="6"/>
      <c r="C9" s="34" t="s">
        <v>228</v>
      </c>
      <c r="D9" s="33" t="s">
        <v>215</v>
      </c>
      <c r="E9" s="231">
        <v>3</v>
      </c>
      <c r="F9" s="232">
        <v>1</v>
      </c>
      <c r="G9" s="241">
        <f t="shared" si="0"/>
        <v>2</v>
      </c>
      <c r="H9" s="74">
        <v>13.99</v>
      </c>
      <c r="I9" s="115">
        <v>0.1</v>
      </c>
      <c r="J9" s="116">
        <f t="shared" si="1"/>
        <v>1.399</v>
      </c>
      <c r="K9" s="116">
        <f t="shared" si="2"/>
        <v>15.388999999999999</v>
      </c>
      <c r="L9" s="116">
        <f t="shared" si="3"/>
        <v>2.798</v>
      </c>
      <c r="M9" s="116">
        <f t="shared" si="4"/>
        <v>30.777999999999999</v>
      </c>
      <c r="N9" s="2"/>
      <c r="O9" s="2"/>
      <c r="P9" s="7"/>
    </row>
    <row r="10" spans="2:16" ht="15.75" thickBot="1" x14ac:dyDescent="0.25">
      <c r="B10" s="20"/>
      <c r="C10" s="63" t="s">
        <v>505</v>
      </c>
      <c r="D10" s="63" t="s">
        <v>215</v>
      </c>
      <c r="E10" s="231">
        <v>1</v>
      </c>
      <c r="F10" s="232">
        <v>5</v>
      </c>
      <c r="G10" s="241">
        <f t="shared" si="0"/>
        <v>3</v>
      </c>
      <c r="H10" s="173">
        <v>2.4700000000000002</v>
      </c>
      <c r="I10" s="149">
        <v>0.1</v>
      </c>
      <c r="J10" s="116">
        <f t="shared" si="1"/>
        <v>0.24700000000000003</v>
      </c>
      <c r="K10" s="116">
        <f t="shared" si="2"/>
        <v>2.7170000000000001</v>
      </c>
      <c r="L10" s="116">
        <f t="shared" si="3"/>
        <v>0.7410000000000001</v>
      </c>
      <c r="M10" s="116">
        <f t="shared" si="4"/>
        <v>8.1509999999999998</v>
      </c>
      <c r="N10" s="21"/>
      <c r="O10" s="21"/>
      <c r="P10" s="22"/>
    </row>
    <row r="11" spans="2:16" ht="15.75" thickBot="1" x14ac:dyDescent="0.25">
      <c r="B11" s="20"/>
      <c r="C11" s="64" t="s">
        <v>228</v>
      </c>
      <c r="D11" s="63" t="s">
        <v>215</v>
      </c>
      <c r="E11" s="231">
        <v>1</v>
      </c>
      <c r="F11" s="232">
        <v>4</v>
      </c>
      <c r="G11" s="241">
        <f t="shared" si="0"/>
        <v>2.5</v>
      </c>
      <c r="H11" s="173">
        <v>2.0249999999999999</v>
      </c>
      <c r="I11" s="149">
        <v>0.1</v>
      </c>
      <c r="J11" s="116">
        <f t="shared" si="1"/>
        <v>0.20250000000000001</v>
      </c>
      <c r="K11" s="116">
        <f t="shared" si="2"/>
        <v>2.2275</v>
      </c>
      <c r="L11" s="116">
        <f t="shared" si="3"/>
        <v>0.50625000000000009</v>
      </c>
      <c r="M11" s="116">
        <f t="shared" si="4"/>
        <v>5.5687499999999996</v>
      </c>
      <c r="N11" s="21"/>
      <c r="O11" s="21"/>
      <c r="P11" s="22"/>
    </row>
    <row r="12" spans="2:16" ht="15.75" thickBot="1" x14ac:dyDescent="0.25">
      <c r="B12" s="20"/>
      <c r="C12" s="64" t="s">
        <v>506</v>
      </c>
      <c r="D12" s="63" t="s">
        <v>215</v>
      </c>
      <c r="E12" s="231">
        <v>1</v>
      </c>
      <c r="F12" s="232">
        <v>8</v>
      </c>
      <c r="G12" s="241">
        <f t="shared" si="0"/>
        <v>4.5</v>
      </c>
      <c r="H12" s="173">
        <v>1.0349999999999999</v>
      </c>
      <c r="I12" s="149">
        <v>0.1</v>
      </c>
      <c r="J12" s="116">
        <f t="shared" si="1"/>
        <v>0.10349999999999999</v>
      </c>
      <c r="K12" s="116">
        <f t="shared" si="2"/>
        <v>1.1384999999999998</v>
      </c>
      <c r="L12" s="116">
        <f t="shared" si="3"/>
        <v>0.46575</v>
      </c>
      <c r="M12" s="116">
        <f t="shared" si="4"/>
        <v>5.1232499999999996</v>
      </c>
      <c r="N12" s="21"/>
      <c r="O12" s="21"/>
      <c r="P12" s="22"/>
    </row>
    <row r="13" spans="2:16" ht="15.75" thickBot="1" x14ac:dyDescent="0.25">
      <c r="B13" s="20"/>
      <c r="C13" s="64" t="s">
        <v>227</v>
      </c>
      <c r="D13" s="63" t="s">
        <v>215</v>
      </c>
      <c r="E13" s="231">
        <v>1</v>
      </c>
      <c r="F13" s="232">
        <v>5</v>
      </c>
      <c r="G13" s="241">
        <f t="shared" si="0"/>
        <v>3</v>
      </c>
      <c r="H13" s="186">
        <v>4.7249999999999996</v>
      </c>
      <c r="I13" s="149">
        <v>0.1</v>
      </c>
      <c r="J13" s="116">
        <f t="shared" si="1"/>
        <v>0.47249999999999998</v>
      </c>
      <c r="K13" s="116">
        <f t="shared" si="2"/>
        <v>5.1974999999999998</v>
      </c>
      <c r="L13" s="116">
        <f t="shared" si="3"/>
        <v>1.4175</v>
      </c>
      <c r="M13" s="116">
        <f t="shared" si="4"/>
        <v>15.592499999999999</v>
      </c>
      <c r="N13" s="21"/>
      <c r="O13" s="21"/>
      <c r="P13" s="22"/>
    </row>
    <row r="14" spans="2:16" ht="15.75" thickBot="1" x14ac:dyDescent="0.25">
      <c r="B14" s="20"/>
      <c r="C14" s="64" t="s">
        <v>507</v>
      </c>
      <c r="D14" s="63" t="s">
        <v>215</v>
      </c>
      <c r="E14" s="231">
        <v>1</v>
      </c>
      <c r="F14" s="232">
        <v>3</v>
      </c>
      <c r="G14" s="241">
        <f t="shared" si="0"/>
        <v>2</v>
      </c>
      <c r="H14" s="186">
        <v>8.5500000000000007</v>
      </c>
      <c r="I14" s="149">
        <v>0.1</v>
      </c>
      <c r="J14" s="116">
        <f t="shared" si="1"/>
        <v>0.85500000000000009</v>
      </c>
      <c r="K14" s="116">
        <f t="shared" si="2"/>
        <v>9.4050000000000011</v>
      </c>
      <c r="L14" s="116">
        <f t="shared" si="3"/>
        <v>1.7100000000000002</v>
      </c>
      <c r="M14" s="116">
        <f t="shared" si="4"/>
        <v>18.810000000000002</v>
      </c>
      <c r="N14" s="21"/>
      <c r="O14" s="21"/>
      <c r="P14" s="22"/>
    </row>
    <row r="15" spans="2:16" ht="15.75" thickBot="1" x14ac:dyDescent="0.25">
      <c r="B15" s="20"/>
      <c r="C15" s="64" t="s">
        <v>508</v>
      </c>
      <c r="D15" s="63" t="s">
        <v>215</v>
      </c>
      <c r="E15" s="231">
        <v>1</v>
      </c>
      <c r="F15" s="232">
        <v>5</v>
      </c>
      <c r="G15" s="241">
        <f t="shared" si="0"/>
        <v>3</v>
      </c>
      <c r="H15" s="186">
        <v>8.0500000000000007</v>
      </c>
      <c r="I15" s="149">
        <v>0.1</v>
      </c>
      <c r="J15" s="116">
        <f t="shared" si="1"/>
        <v>0.80500000000000016</v>
      </c>
      <c r="K15" s="116">
        <f t="shared" si="2"/>
        <v>8.8550000000000004</v>
      </c>
      <c r="L15" s="116">
        <f t="shared" si="3"/>
        <v>2.4150000000000005</v>
      </c>
      <c r="M15" s="116">
        <f t="shared" si="4"/>
        <v>26.565000000000001</v>
      </c>
      <c r="N15" s="21"/>
      <c r="O15" s="21"/>
      <c r="P15" s="22"/>
    </row>
    <row r="16" spans="2:16" ht="15.75" thickBot="1" x14ac:dyDescent="0.25">
      <c r="B16" s="20"/>
      <c r="C16" s="64" t="s">
        <v>509</v>
      </c>
      <c r="D16" s="63" t="s">
        <v>18</v>
      </c>
      <c r="E16" s="231">
        <v>1</v>
      </c>
      <c r="F16" s="232">
        <v>12</v>
      </c>
      <c r="G16" s="241">
        <f t="shared" si="0"/>
        <v>6.5</v>
      </c>
      <c r="H16" s="147">
        <v>1.62</v>
      </c>
      <c r="I16" s="149">
        <v>0.1</v>
      </c>
      <c r="J16" s="116">
        <f t="shared" si="1"/>
        <v>0.16200000000000003</v>
      </c>
      <c r="K16" s="116">
        <f t="shared" si="2"/>
        <v>1.782</v>
      </c>
      <c r="L16" s="116">
        <f t="shared" si="3"/>
        <v>1.0530000000000002</v>
      </c>
      <c r="M16" s="116">
        <f t="shared" si="4"/>
        <v>11.583</v>
      </c>
      <c r="N16" s="21"/>
      <c r="O16" s="21"/>
      <c r="P16" s="22"/>
    </row>
    <row r="17" spans="2:16" ht="15.75" thickBot="1" x14ac:dyDescent="0.25">
      <c r="B17" s="20"/>
      <c r="C17" s="64" t="s">
        <v>510</v>
      </c>
      <c r="D17" s="63" t="s">
        <v>511</v>
      </c>
      <c r="E17" s="231">
        <v>1</v>
      </c>
      <c r="F17" s="232">
        <v>54</v>
      </c>
      <c r="G17" s="241">
        <f t="shared" si="0"/>
        <v>27.5</v>
      </c>
      <c r="H17" s="187">
        <v>0.71</v>
      </c>
      <c r="I17" s="188">
        <v>0.1</v>
      </c>
      <c r="J17" s="116">
        <f t="shared" si="1"/>
        <v>7.0999999999999994E-2</v>
      </c>
      <c r="K17" s="116">
        <f t="shared" si="2"/>
        <v>0.78099999999999992</v>
      </c>
      <c r="L17" s="116">
        <f t="shared" si="3"/>
        <v>1.9524999999999999</v>
      </c>
      <c r="M17" s="116">
        <f t="shared" si="4"/>
        <v>21.477499999999999</v>
      </c>
      <c r="N17" s="21"/>
      <c r="O17" s="21"/>
      <c r="P17" s="22"/>
    </row>
    <row r="18" spans="2:16" ht="15.75" thickBot="1" x14ac:dyDescent="0.25">
      <c r="B18" s="8"/>
      <c r="C18" s="41" t="s">
        <v>229</v>
      </c>
      <c r="D18" s="33" t="s">
        <v>215</v>
      </c>
      <c r="E18" s="231">
        <v>3</v>
      </c>
      <c r="F18" s="232">
        <v>1</v>
      </c>
      <c r="G18" s="241">
        <f t="shared" si="0"/>
        <v>2</v>
      </c>
      <c r="H18" s="164">
        <v>4.3499999999999996</v>
      </c>
      <c r="I18" s="160">
        <v>0.1</v>
      </c>
      <c r="J18" s="116">
        <f t="shared" si="1"/>
        <v>0.435</v>
      </c>
      <c r="K18" s="116">
        <f t="shared" si="2"/>
        <v>4.7849999999999993</v>
      </c>
      <c r="L18" s="116">
        <f t="shared" si="3"/>
        <v>0.87</v>
      </c>
      <c r="M18" s="116">
        <f t="shared" si="4"/>
        <v>9.5699999999999985</v>
      </c>
      <c r="N18" s="9"/>
      <c r="O18" s="9"/>
      <c r="P18" s="10"/>
    </row>
    <row r="19" spans="2:16" x14ac:dyDescent="0.2">
      <c r="C19" s="31"/>
      <c r="D19" s="31"/>
      <c r="E19" s="31"/>
      <c r="F19" s="31"/>
      <c r="G19" s="31"/>
      <c r="H19" s="31"/>
      <c r="I19" s="31"/>
      <c r="J19" s="31"/>
      <c r="K19" s="31"/>
      <c r="L19" s="118">
        <f>SUM(L4:L18)</f>
        <v>27.751500000000004</v>
      </c>
      <c r="M19" s="118">
        <f>SUM(M4:M18)</f>
        <v>305.26650000000006</v>
      </c>
    </row>
    <row r="20" spans="2:16" x14ac:dyDescent="0.2">
      <c r="C20" s="31"/>
      <c r="D20" s="31"/>
      <c r="E20" s="31"/>
      <c r="F20" s="31"/>
      <c r="G20" s="31"/>
      <c r="H20" s="31"/>
      <c r="I20" s="31"/>
      <c r="J20" s="31"/>
      <c r="K20" s="31"/>
      <c r="L20" s="114" t="s">
        <v>54</v>
      </c>
      <c r="M20" s="125">
        <f>M19-L19</f>
        <v>277.51500000000004</v>
      </c>
    </row>
  </sheetData>
  <pageMargins left="0.7" right="0.7" top="0.75" bottom="0.75" header="0.3" footer="0.3"/>
  <pageSetup paperSize="9" scale="6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1"/>
  <sheetViews>
    <sheetView zoomScaleNormal="100" workbookViewId="0">
      <selection activeCell="C2" sqref="C2:M17"/>
    </sheetView>
  </sheetViews>
  <sheetFormatPr baseColWidth="10" defaultRowHeight="12.75" x14ac:dyDescent="0.2"/>
  <cols>
    <col min="1" max="1" width="4.140625" customWidth="1"/>
    <col min="3" max="3" width="41.7109375" style="15" customWidth="1"/>
    <col min="4" max="4" width="22.28515625" bestFit="1" customWidth="1"/>
    <col min="5" max="5" width="11.5703125" bestFit="1" customWidth="1"/>
    <col min="6" max="7" width="11.5703125" customWidth="1"/>
    <col min="8" max="8" width="12" bestFit="1" customWidth="1"/>
    <col min="9" max="9" width="11.5703125" bestFit="1" customWidth="1"/>
    <col min="10" max="10" width="11.5703125" customWidth="1"/>
    <col min="16" max="16" width="15.7109375" customWidth="1"/>
  </cols>
  <sheetData>
    <row r="2" spans="2:16" ht="39" thickBot="1" x14ac:dyDescent="0.25">
      <c r="C2" s="110" t="s">
        <v>359</v>
      </c>
      <c r="D2" s="31"/>
      <c r="E2" s="110" t="s">
        <v>19</v>
      </c>
      <c r="F2" s="31"/>
      <c r="G2" s="31"/>
      <c r="H2" s="112">
        <f>M16</f>
        <v>1909.0918000000001</v>
      </c>
      <c r="I2" s="31" t="s">
        <v>20</v>
      </c>
      <c r="J2" s="31"/>
      <c r="K2" s="31"/>
      <c r="L2" s="157"/>
      <c r="M2" s="157"/>
    </row>
    <row r="3" spans="2:16" ht="105.75" thickBot="1" x14ac:dyDescent="0.25">
      <c r="B3" s="3" t="s">
        <v>12</v>
      </c>
      <c r="C3" s="140" t="s">
        <v>13</v>
      </c>
      <c r="D3" s="69" t="s">
        <v>3</v>
      </c>
      <c r="E3" s="71" t="s">
        <v>489</v>
      </c>
      <c r="F3" s="71" t="s">
        <v>362</v>
      </c>
      <c r="G3" s="222" t="s">
        <v>640</v>
      </c>
      <c r="H3" s="69" t="s">
        <v>47</v>
      </c>
      <c r="I3" s="69" t="s">
        <v>4</v>
      </c>
      <c r="J3" s="69" t="s">
        <v>48</v>
      </c>
      <c r="K3" s="69" t="s">
        <v>46</v>
      </c>
      <c r="L3" s="69" t="s">
        <v>49</v>
      </c>
      <c r="M3" s="69" t="s">
        <v>50</v>
      </c>
      <c r="N3" s="4" t="s">
        <v>15</v>
      </c>
      <c r="O3" s="4" t="s">
        <v>16</v>
      </c>
      <c r="P3" s="5" t="s">
        <v>17</v>
      </c>
    </row>
    <row r="4" spans="2:16" ht="15.75" thickBot="1" x14ac:dyDescent="0.25">
      <c r="B4" s="6"/>
      <c r="C4" s="33" t="s">
        <v>278</v>
      </c>
      <c r="D4" s="33" t="s">
        <v>279</v>
      </c>
      <c r="E4" s="232">
        <v>360</v>
      </c>
      <c r="F4" s="232">
        <v>1</v>
      </c>
      <c r="G4" s="241">
        <f>(E4+F4)/2</f>
        <v>180.5</v>
      </c>
      <c r="H4" s="184">
        <v>1.79</v>
      </c>
      <c r="I4" s="115">
        <v>0.1</v>
      </c>
      <c r="J4" s="116">
        <f t="shared" ref="J4:J15" si="0">H4*I4</f>
        <v>0.17900000000000002</v>
      </c>
      <c r="K4" s="116">
        <f t="shared" ref="K4:K15" si="1">H4+H4*I4</f>
        <v>1.9690000000000001</v>
      </c>
      <c r="L4" s="116">
        <f>G4*J4</f>
        <v>32.309500000000007</v>
      </c>
      <c r="M4" s="116">
        <f>G4*K4</f>
        <v>355.40450000000004</v>
      </c>
      <c r="N4" s="2"/>
      <c r="O4" s="2"/>
      <c r="P4" s="7"/>
    </row>
    <row r="5" spans="2:16" ht="15.75" thickBot="1" x14ac:dyDescent="0.25">
      <c r="B5" s="6"/>
      <c r="C5" s="34" t="s">
        <v>231</v>
      </c>
      <c r="D5" s="34" t="s">
        <v>235</v>
      </c>
      <c r="E5" s="232">
        <v>7200</v>
      </c>
      <c r="F5" s="232">
        <v>1</v>
      </c>
      <c r="G5" s="241">
        <f t="shared" ref="G5:G15" si="2">(E5+F5)/2</f>
        <v>3600.5</v>
      </c>
      <c r="H5" s="189">
        <v>7.5999999999999998E-2</v>
      </c>
      <c r="I5" s="115">
        <v>0.1</v>
      </c>
      <c r="J5" s="116">
        <f t="shared" ref="J5:J14" si="3">H5*I5</f>
        <v>7.6E-3</v>
      </c>
      <c r="K5" s="116">
        <f t="shared" ref="K5:K14" si="4">H5+H5*I5</f>
        <v>8.3599999999999994E-2</v>
      </c>
      <c r="L5" s="116">
        <f t="shared" ref="L5:L15" si="5">G5*J5</f>
        <v>27.363800000000001</v>
      </c>
      <c r="M5" s="116">
        <f t="shared" ref="M5:M15" si="6">G5*K5</f>
        <v>301.0018</v>
      </c>
      <c r="N5" s="2"/>
      <c r="O5" s="2"/>
      <c r="P5" s="7"/>
    </row>
    <row r="6" spans="2:16" ht="15.75" thickBot="1" x14ac:dyDescent="0.25">
      <c r="B6" s="6"/>
      <c r="C6" s="34" t="s">
        <v>232</v>
      </c>
      <c r="D6" s="34" t="s">
        <v>275</v>
      </c>
      <c r="E6" s="232">
        <v>212</v>
      </c>
      <c r="F6" s="232">
        <v>1</v>
      </c>
      <c r="G6" s="241">
        <f t="shared" si="2"/>
        <v>106.5</v>
      </c>
      <c r="H6" s="189">
        <v>1.18</v>
      </c>
      <c r="I6" s="115">
        <v>0.1</v>
      </c>
      <c r="J6" s="116">
        <f t="shared" si="3"/>
        <v>0.11799999999999999</v>
      </c>
      <c r="K6" s="116">
        <f t="shared" si="4"/>
        <v>1.298</v>
      </c>
      <c r="L6" s="116">
        <f t="shared" si="5"/>
        <v>12.567</v>
      </c>
      <c r="M6" s="116">
        <f t="shared" si="6"/>
        <v>138.23699999999999</v>
      </c>
      <c r="N6" s="2"/>
      <c r="O6" s="2"/>
      <c r="P6" s="7"/>
    </row>
    <row r="7" spans="2:16" ht="15.75" thickBot="1" x14ac:dyDescent="0.25">
      <c r="B7" s="6"/>
      <c r="C7" s="34" t="s">
        <v>233</v>
      </c>
      <c r="D7" s="34" t="s">
        <v>275</v>
      </c>
      <c r="E7" s="232">
        <v>252</v>
      </c>
      <c r="F7" s="232">
        <v>1</v>
      </c>
      <c r="G7" s="241">
        <f t="shared" si="2"/>
        <v>126.5</v>
      </c>
      <c r="H7" s="184">
        <v>1.18</v>
      </c>
      <c r="I7" s="115">
        <v>0.1</v>
      </c>
      <c r="J7" s="116">
        <f t="shared" si="3"/>
        <v>0.11799999999999999</v>
      </c>
      <c r="K7" s="116">
        <f t="shared" si="4"/>
        <v>1.298</v>
      </c>
      <c r="L7" s="116">
        <f t="shared" si="5"/>
        <v>14.927</v>
      </c>
      <c r="M7" s="116">
        <f t="shared" si="6"/>
        <v>164.197</v>
      </c>
      <c r="N7" s="2"/>
      <c r="O7" s="2"/>
      <c r="P7" s="7"/>
    </row>
    <row r="8" spans="2:16" ht="15.75" thickBot="1" x14ac:dyDescent="0.25">
      <c r="B8" s="20"/>
      <c r="C8" s="34" t="s">
        <v>277</v>
      </c>
      <c r="D8" s="40" t="s">
        <v>215</v>
      </c>
      <c r="E8" s="232">
        <v>10</v>
      </c>
      <c r="F8" s="232">
        <v>1</v>
      </c>
      <c r="G8" s="241">
        <f t="shared" si="2"/>
        <v>5.5</v>
      </c>
      <c r="H8" s="190">
        <v>2</v>
      </c>
      <c r="I8" s="115">
        <v>0.1</v>
      </c>
      <c r="J8" s="116">
        <f t="shared" si="3"/>
        <v>0.2</v>
      </c>
      <c r="K8" s="116">
        <f t="shared" si="4"/>
        <v>2.2000000000000002</v>
      </c>
      <c r="L8" s="116">
        <f t="shared" si="5"/>
        <v>1.1000000000000001</v>
      </c>
      <c r="M8" s="116">
        <f t="shared" si="6"/>
        <v>12.100000000000001</v>
      </c>
      <c r="N8" s="21"/>
      <c r="O8" s="21"/>
      <c r="P8" s="22"/>
    </row>
    <row r="9" spans="2:16" ht="15.75" thickBot="1" x14ac:dyDescent="0.25">
      <c r="B9" s="20"/>
      <c r="C9" s="63" t="s">
        <v>512</v>
      </c>
      <c r="D9" s="63" t="s">
        <v>513</v>
      </c>
      <c r="E9" s="232">
        <v>1</v>
      </c>
      <c r="F9" s="232">
        <v>24</v>
      </c>
      <c r="G9" s="241">
        <f t="shared" si="2"/>
        <v>12.5</v>
      </c>
      <c r="H9" s="184">
        <v>2.61</v>
      </c>
      <c r="I9" s="149">
        <v>0.1</v>
      </c>
      <c r="J9" s="116">
        <f t="shared" si="3"/>
        <v>0.26100000000000001</v>
      </c>
      <c r="K9" s="116">
        <f t="shared" si="4"/>
        <v>2.871</v>
      </c>
      <c r="L9" s="116">
        <f t="shared" si="5"/>
        <v>3.2625000000000002</v>
      </c>
      <c r="M9" s="116">
        <f t="shared" si="6"/>
        <v>35.887500000000003</v>
      </c>
      <c r="N9" s="21"/>
      <c r="O9" s="21"/>
      <c r="P9" s="22"/>
    </row>
    <row r="10" spans="2:16" ht="15.75" thickBot="1" x14ac:dyDescent="0.25">
      <c r="B10" s="20"/>
      <c r="C10" s="64" t="s">
        <v>514</v>
      </c>
      <c r="D10" s="64" t="s">
        <v>215</v>
      </c>
      <c r="E10" s="232">
        <v>1</v>
      </c>
      <c r="F10" s="232">
        <v>24</v>
      </c>
      <c r="G10" s="241">
        <f t="shared" si="2"/>
        <v>12.5</v>
      </c>
      <c r="H10" s="114">
        <v>1.79</v>
      </c>
      <c r="I10" s="149">
        <v>0.1</v>
      </c>
      <c r="J10" s="116">
        <f t="shared" si="3"/>
        <v>0.17900000000000002</v>
      </c>
      <c r="K10" s="116">
        <f t="shared" si="4"/>
        <v>1.9690000000000001</v>
      </c>
      <c r="L10" s="116">
        <f t="shared" si="5"/>
        <v>2.2375000000000003</v>
      </c>
      <c r="M10" s="116">
        <f t="shared" si="6"/>
        <v>24.612500000000001</v>
      </c>
      <c r="N10" s="21"/>
      <c r="O10" s="21"/>
      <c r="P10" s="22"/>
    </row>
    <row r="11" spans="2:16" ht="15.75" thickBot="1" x14ac:dyDescent="0.25">
      <c r="B11" s="20"/>
      <c r="C11" s="64" t="s">
        <v>515</v>
      </c>
      <c r="D11" s="64" t="s">
        <v>399</v>
      </c>
      <c r="E11" s="232">
        <v>1</v>
      </c>
      <c r="F11" s="232">
        <v>12</v>
      </c>
      <c r="G11" s="241">
        <f t="shared" si="2"/>
        <v>6.5</v>
      </c>
      <c r="H11" s="189">
        <v>2.4750000000000001</v>
      </c>
      <c r="I11" s="149">
        <v>0.1</v>
      </c>
      <c r="J11" s="116">
        <f t="shared" si="3"/>
        <v>0.24750000000000003</v>
      </c>
      <c r="K11" s="116">
        <f t="shared" si="4"/>
        <v>2.7225000000000001</v>
      </c>
      <c r="L11" s="116">
        <f t="shared" si="5"/>
        <v>1.6087500000000001</v>
      </c>
      <c r="M11" s="116">
        <f t="shared" si="6"/>
        <v>17.696249999999999</v>
      </c>
      <c r="N11" s="21"/>
      <c r="O11" s="21"/>
      <c r="P11" s="22"/>
    </row>
    <row r="12" spans="2:16" ht="15.75" thickBot="1" x14ac:dyDescent="0.25">
      <c r="B12" s="20"/>
      <c r="C12" s="64" t="s">
        <v>516</v>
      </c>
      <c r="D12" s="64" t="s">
        <v>399</v>
      </c>
      <c r="E12" s="232">
        <v>1</v>
      </c>
      <c r="F12" s="232">
        <v>12</v>
      </c>
      <c r="G12" s="241">
        <f t="shared" si="2"/>
        <v>6.5</v>
      </c>
      <c r="H12" s="189">
        <v>2.6549999999999998</v>
      </c>
      <c r="I12" s="149">
        <v>0.1</v>
      </c>
      <c r="J12" s="116">
        <f t="shared" si="3"/>
        <v>0.26550000000000001</v>
      </c>
      <c r="K12" s="116">
        <f t="shared" si="4"/>
        <v>2.9204999999999997</v>
      </c>
      <c r="L12" s="116">
        <f t="shared" si="5"/>
        <v>1.7257500000000001</v>
      </c>
      <c r="M12" s="116">
        <f t="shared" si="6"/>
        <v>18.983249999999998</v>
      </c>
      <c r="N12" s="21"/>
      <c r="O12" s="21"/>
      <c r="P12" s="22"/>
    </row>
    <row r="13" spans="2:16" ht="15.75" thickBot="1" x14ac:dyDescent="0.25">
      <c r="B13" s="20"/>
      <c r="C13" s="64" t="s">
        <v>517</v>
      </c>
      <c r="D13" s="64" t="s">
        <v>215</v>
      </c>
      <c r="E13" s="232">
        <v>1</v>
      </c>
      <c r="F13" s="232">
        <v>12.6</v>
      </c>
      <c r="G13" s="241">
        <f t="shared" si="2"/>
        <v>6.8</v>
      </c>
      <c r="H13" s="184">
        <v>6.3</v>
      </c>
      <c r="I13" s="149">
        <v>0.1</v>
      </c>
      <c r="J13" s="116">
        <f t="shared" si="3"/>
        <v>0.63</v>
      </c>
      <c r="K13" s="116">
        <f t="shared" si="4"/>
        <v>6.93</v>
      </c>
      <c r="L13" s="116">
        <f t="shared" si="5"/>
        <v>4.2839999999999998</v>
      </c>
      <c r="M13" s="116">
        <f t="shared" si="6"/>
        <v>47.123999999999995</v>
      </c>
      <c r="N13" s="21"/>
      <c r="O13" s="21"/>
      <c r="P13" s="22"/>
    </row>
    <row r="14" spans="2:16" ht="15.75" thickBot="1" x14ac:dyDescent="0.25">
      <c r="B14" s="20"/>
      <c r="C14" s="64" t="s">
        <v>234</v>
      </c>
      <c r="D14" s="73" t="s">
        <v>518</v>
      </c>
      <c r="E14" s="232">
        <v>1</v>
      </c>
      <c r="F14" s="232">
        <v>72</v>
      </c>
      <c r="G14" s="241">
        <f t="shared" si="2"/>
        <v>36.5</v>
      </c>
      <c r="H14" s="190">
        <v>1.8</v>
      </c>
      <c r="I14" s="149">
        <v>0.1</v>
      </c>
      <c r="J14" s="116">
        <f t="shared" si="3"/>
        <v>0.18000000000000002</v>
      </c>
      <c r="K14" s="116">
        <f t="shared" si="4"/>
        <v>1.98</v>
      </c>
      <c r="L14" s="116">
        <f t="shared" si="5"/>
        <v>6.5700000000000012</v>
      </c>
      <c r="M14" s="116">
        <f t="shared" si="6"/>
        <v>72.27</v>
      </c>
      <c r="N14" s="21"/>
      <c r="O14" s="21"/>
      <c r="P14" s="22"/>
    </row>
    <row r="15" spans="2:16" ht="15.75" thickBot="1" x14ac:dyDescent="0.25">
      <c r="B15" s="8"/>
      <c r="C15" s="41" t="s">
        <v>234</v>
      </c>
      <c r="D15" s="191" t="s">
        <v>276</v>
      </c>
      <c r="E15" s="221">
        <v>753</v>
      </c>
      <c r="F15" s="221">
        <v>1</v>
      </c>
      <c r="G15" s="241">
        <f t="shared" si="2"/>
        <v>377</v>
      </c>
      <c r="H15" s="167">
        <v>1.74</v>
      </c>
      <c r="I15" s="160">
        <v>0.1</v>
      </c>
      <c r="J15" s="161">
        <f t="shared" si="0"/>
        <v>0.17400000000000002</v>
      </c>
      <c r="K15" s="161">
        <f t="shared" si="1"/>
        <v>1.9139999999999999</v>
      </c>
      <c r="L15" s="116">
        <f t="shared" si="5"/>
        <v>65.597999999999999</v>
      </c>
      <c r="M15" s="116">
        <f t="shared" si="6"/>
        <v>721.57799999999997</v>
      </c>
      <c r="N15" s="9"/>
      <c r="O15" s="9"/>
      <c r="P15" s="10"/>
    </row>
    <row r="16" spans="2:16" x14ac:dyDescent="0.2">
      <c r="C16" s="168"/>
      <c r="D16" s="31"/>
      <c r="E16" s="31"/>
      <c r="F16" s="31"/>
      <c r="G16" s="31"/>
      <c r="H16" s="31"/>
      <c r="I16" s="155"/>
      <c r="J16" s="155"/>
      <c r="K16" s="31"/>
      <c r="L16" s="118">
        <f>SUM(L4:L15)</f>
        <v>173.55380000000002</v>
      </c>
      <c r="M16" s="118">
        <f>SUM(M4:M15)</f>
        <v>1909.0918000000001</v>
      </c>
    </row>
    <row r="17" spans="3:17" x14ac:dyDescent="0.2">
      <c r="C17" s="168"/>
      <c r="D17" s="31"/>
      <c r="E17" s="31"/>
      <c r="F17" s="31"/>
      <c r="G17" s="31"/>
      <c r="H17" s="31"/>
      <c r="I17" s="155"/>
      <c r="J17" s="155"/>
      <c r="K17" s="31"/>
      <c r="L17" s="114" t="s">
        <v>55</v>
      </c>
      <c r="M17" s="125">
        <f>M16-L16</f>
        <v>1735.538</v>
      </c>
    </row>
    <row r="18" spans="3:17" x14ac:dyDescent="0.2">
      <c r="I18" s="1"/>
      <c r="J18" s="1"/>
    </row>
    <row r="19" spans="3:17" x14ac:dyDescent="0.2">
      <c r="I19" s="1"/>
      <c r="J19" s="1"/>
    </row>
    <row r="20" spans="3:17" x14ac:dyDescent="0.2">
      <c r="I20" s="1"/>
      <c r="J20" s="1"/>
    </row>
    <row r="21" spans="3:17" x14ac:dyDescent="0.2">
      <c r="I21" s="1"/>
      <c r="J21" s="1"/>
    </row>
    <row r="22" spans="3:17" x14ac:dyDescent="0.2">
      <c r="I22" s="1"/>
      <c r="J22" s="1"/>
    </row>
    <row r="23" spans="3:17" x14ac:dyDescent="0.2">
      <c r="I23" s="1"/>
      <c r="J23" s="1"/>
    </row>
    <row r="24" spans="3:17" x14ac:dyDescent="0.2">
      <c r="I24" s="1"/>
      <c r="J24" s="1"/>
    </row>
    <row r="31" spans="3:17" x14ac:dyDescent="0.2">
      <c r="Q31" s="15" t="s">
        <v>230</v>
      </c>
    </row>
  </sheetData>
  <phoneticPr fontId="1" type="noConversion"/>
  <pageMargins left="0.75" right="0.75" top="1" bottom="1" header="0" footer="0"/>
  <pageSetup paperSize="9" scale="56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4"/>
  <sheetViews>
    <sheetView topLeftCell="A46" workbookViewId="0">
      <selection activeCell="B3" sqref="B3:L70"/>
    </sheetView>
  </sheetViews>
  <sheetFormatPr baseColWidth="10" defaultRowHeight="12.75" x14ac:dyDescent="0.2"/>
  <cols>
    <col min="1" max="1" width="11.42578125" style="15"/>
    <col min="2" max="2" width="31" style="15" customWidth="1"/>
    <col min="3" max="3" width="17.7109375" style="15" customWidth="1"/>
    <col min="4" max="11" width="11.42578125" style="15"/>
    <col min="12" max="12" width="11.85546875" style="15" bestFit="1" customWidth="1"/>
    <col min="13" max="13" width="11.42578125" style="15"/>
  </cols>
  <sheetData>
    <row r="3" spans="1:15" ht="26.25" thickBot="1" x14ac:dyDescent="0.25">
      <c r="B3" s="110" t="s">
        <v>360</v>
      </c>
      <c r="C3" s="110" t="s">
        <v>19</v>
      </c>
      <c r="D3" s="168"/>
      <c r="E3" s="168"/>
      <c r="F3" s="168"/>
      <c r="G3" s="112">
        <f>L69</f>
        <v>5027.0781000000043</v>
      </c>
      <c r="H3" s="168" t="s">
        <v>20</v>
      </c>
      <c r="I3" s="168"/>
      <c r="J3" s="168"/>
      <c r="K3" s="182"/>
      <c r="L3" s="182"/>
    </row>
    <row r="4" spans="1:15" ht="105" x14ac:dyDescent="0.2">
      <c r="A4" s="3" t="s">
        <v>12</v>
      </c>
      <c r="B4" s="140" t="s">
        <v>13</v>
      </c>
      <c r="C4" s="69" t="s">
        <v>3</v>
      </c>
      <c r="D4" s="71" t="s">
        <v>489</v>
      </c>
      <c r="E4" s="71" t="s">
        <v>362</v>
      </c>
      <c r="F4" s="222" t="s">
        <v>640</v>
      </c>
      <c r="G4" s="69" t="s">
        <v>47</v>
      </c>
      <c r="H4" s="69" t="s">
        <v>4</v>
      </c>
      <c r="I4" s="69" t="s">
        <v>48</v>
      </c>
      <c r="J4" s="69" t="s">
        <v>46</v>
      </c>
      <c r="K4" s="69" t="s">
        <v>49</v>
      </c>
      <c r="L4" s="69" t="s">
        <v>50</v>
      </c>
      <c r="M4" s="4" t="s">
        <v>15</v>
      </c>
      <c r="N4" s="4" t="s">
        <v>16</v>
      </c>
      <c r="O4" s="5" t="s">
        <v>17</v>
      </c>
    </row>
    <row r="5" spans="1:15" s="51" customFormat="1" ht="15" customHeight="1" x14ac:dyDescent="0.2">
      <c r="A5" s="30"/>
      <c r="B5" s="53" t="s">
        <v>329</v>
      </c>
      <c r="C5" s="53" t="s">
        <v>309</v>
      </c>
      <c r="D5" s="232">
        <v>432</v>
      </c>
      <c r="E5" s="232">
        <v>1</v>
      </c>
      <c r="F5" s="241">
        <f>(D5+E5)/2</f>
        <v>216.5</v>
      </c>
      <c r="G5" s="141">
        <v>1.22</v>
      </c>
      <c r="H5" s="192">
        <v>0.21</v>
      </c>
      <c r="I5" s="193">
        <f t="shared" ref="I5:I67" si="0">G5*H5</f>
        <v>0.25619999999999998</v>
      </c>
      <c r="J5" s="193">
        <f t="shared" ref="J5:J67" si="1">G5+G5*H5</f>
        <v>1.4762</v>
      </c>
      <c r="K5" s="193">
        <f>F5*I5</f>
        <v>55.467299999999994</v>
      </c>
      <c r="L5" s="193">
        <f>F5*J5</f>
        <v>319.59730000000002</v>
      </c>
      <c r="M5" s="30"/>
      <c r="N5" s="52"/>
      <c r="O5" s="52"/>
    </row>
    <row r="6" spans="1:15" s="51" customFormat="1" ht="15" customHeight="1" x14ac:dyDescent="0.2">
      <c r="A6" s="30"/>
      <c r="B6" s="53" t="s">
        <v>330</v>
      </c>
      <c r="C6" s="53" t="s">
        <v>310</v>
      </c>
      <c r="D6" s="232">
        <v>240</v>
      </c>
      <c r="E6" s="232">
        <v>1</v>
      </c>
      <c r="F6" s="241">
        <f t="shared" ref="F6:F67" si="2">(D6+E6)/2</f>
        <v>120.5</v>
      </c>
      <c r="G6" s="194">
        <v>0.9</v>
      </c>
      <c r="H6" s="192">
        <v>0.21</v>
      </c>
      <c r="I6" s="193">
        <f t="shared" si="0"/>
        <v>0.189</v>
      </c>
      <c r="J6" s="193">
        <f t="shared" si="1"/>
        <v>1.089</v>
      </c>
      <c r="K6" s="193">
        <f t="shared" ref="K6:K68" si="3">F6*I6</f>
        <v>22.7745</v>
      </c>
      <c r="L6" s="193">
        <f t="shared" ref="L6:L68" si="4">F6*J6</f>
        <v>131.22450000000001</v>
      </c>
      <c r="M6" s="30"/>
      <c r="N6" s="52"/>
      <c r="O6" s="52"/>
    </row>
    <row r="7" spans="1:15" s="51" customFormat="1" ht="15" customHeight="1" x14ac:dyDescent="0.2">
      <c r="A7" s="30"/>
      <c r="B7" s="53" t="s">
        <v>331</v>
      </c>
      <c r="C7" s="53" t="s">
        <v>309</v>
      </c>
      <c r="D7" s="232">
        <v>144</v>
      </c>
      <c r="E7" s="232">
        <v>1</v>
      </c>
      <c r="F7" s="241">
        <f t="shared" si="2"/>
        <v>72.5</v>
      </c>
      <c r="G7" s="194">
        <v>1.82</v>
      </c>
      <c r="H7" s="192">
        <v>0.21</v>
      </c>
      <c r="I7" s="193">
        <f t="shared" si="0"/>
        <v>0.38219999999999998</v>
      </c>
      <c r="J7" s="193">
        <f t="shared" si="1"/>
        <v>2.2021999999999999</v>
      </c>
      <c r="K7" s="193">
        <f t="shared" si="3"/>
        <v>27.709499999999998</v>
      </c>
      <c r="L7" s="193">
        <f t="shared" si="4"/>
        <v>159.65950000000001</v>
      </c>
      <c r="M7" s="30"/>
      <c r="N7" s="52"/>
      <c r="O7" s="52"/>
    </row>
    <row r="8" spans="1:15" s="51" customFormat="1" ht="15" customHeight="1" x14ac:dyDescent="0.2">
      <c r="A8" s="30"/>
      <c r="B8" s="53" t="s">
        <v>561</v>
      </c>
      <c r="C8" s="53" t="s">
        <v>562</v>
      </c>
      <c r="D8" s="232">
        <v>1</v>
      </c>
      <c r="E8" s="232">
        <v>8</v>
      </c>
      <c r="F8" s="241">
        <f t="shared" si="2"/>
        <v>4.5</v>
      </c>
      <c r="G8" s="194">
        <v>32.17</v>
      </c>
      <c r="H8" s="192">
        <v>0.21</v>
      </c>
      <c r="I8" s="193">
        <f t="shared" ref="I8" si="5">G8*H8</f>
        <v>6.7557</v>
      </c>
      <c r="J8" s="193">
        <f t="shared" ref="J8" si="6">G8+G8*H8</f>
        <v>38.925699999999999</v>
      </c>
      <c r="K8" s="193">
        <f t="shared" ref="K8" si="7">F8*I8</f>
        <v>30.400649999999999</v>
      </c>
      <c r="L8" s="193">
        <f t="shared" ref="L8" si="8">F8*J8</f>
        <v>175.16565</v>
      </c>
      <c r="M8" s="30"/>
      <c r="N8" s="52"/>
      <c r="O8" s="52"/>
    </row>
    <row r="9" spans="1:15" s="51" customFormat="1" ht="15" customHeight="1" x14ac:dyDescent="0.2">
      <c r="A9" s="30"/>
      <c r="B9" s="53" t="s">
        <v>332</v>
      </c>
      <c r="C9" s="53" t="s">
        <v>311</v>
      </c>
      <c r="D9" s="232">
        <v>432</v>
      </c>
      <c r="E9" s="232">
        <v>30</v>
      </c>
      <c r="F9" s="241">
        <f t="shared" si="2"/>
        <v>231</v>
      </c>
      <c r="G9" s="141">
        <v>1.17</v>
      </c>
      <c r="H9" s="192">
        <v>0.21</v>
      </c>
      <c r="I9" s="193">
        <f t="shared" si="0"/>
        <v>0.24569999999999997</v>
      </c>
      <c r="J9" s="193">
        <f t="shared" si="1"/>
        <v>1.4157</v>
      </c>
      <c r="K9" s="193">
        <f t="shared" si="3"/>
        <v>56.756699999999995</v>
      </c>
      <c r="L9" s="193">
        <f t="shared" si="4"/>
        <v>327.02670000000001</v>
      </c>
      <c r="M9" s="30"/>
      <c r="N9" s="52"/>
      <c r="O9" s="52"/>
    </row>
    <row r="10" spans="1:15" s="51" customFormat="1" ht="15" customHeight="1" x14ac:dyDescent="0.2">
      <c r="A10" s="30"/>
      <c r="B10" s="53" t="s">
        <v>556</v>
      </c>
      <c r="C10" s="53" t="s">
        <v>346</v>
      </c>
      <c r="D10" s="232">
        <v>42</v>
      </c>
      <c r="E10" s="232">
        <v>1</v>
      </c>
      <c r="F10" s="241">
        <f t="shared" si="2"/>
        <v>21.5</v>
      </c>
      <c r="G10" s="141">
        <v>16.989999999999998</v>
      </c>
      <c r="H10" s="192">
        <v>0.21</v>
      </c>
      <c r="I10" s="193">
        <f t="shared" si="0"/>
        <v>3.5678999999999994</v>
      </c>
      <c r="J10" s="193">
        <f t="shared" si="1"/>
        <v>20.557899999999997</v>
      </c>
      <c r="K10" s="193">
        <f t="shared" si="3"/>
        <v>76.709849999999989</v>
      </c>
      <c r="L10" s="193">
        <f t="shared" si="4"/>
        <v>441.99484999999993</v>
      </c>
      <c r="M10" s="30"/>
      <c r="N10" s="52"/>
      <c r="O10" s="52"/>
    </row>
    <row r="11" spans="1:15" s="51" customFormat="1" ht="15" customHeight="1" x14ac:dyDescent="0.2">
      <c r="A11" s="30"/>
      <c r="B11" s="53" t="s">
        <v>557</v>
      </c>
      <c r="C11" s="53" t="s">
        <v>558</v>
      </c>
      <c r="D11" s="232">
        <v>1</v>
      </c>
      <c r="E11" s="232">
        <v>6</v>
      </c>
      <c r="F11" s="241">
        <f t="shared" si="2"/>
        <v>3.5</v>
      </c>
      <c r="G11" s="141">
        <v>23.88</v>
      </c>
      <c r="H11" s="192">
        <v>0.21</v>
      </c>
      <c r="I11" s="193">
        <f t="shared" si="0"/>
        <v>5.0147999999999993</v>
      </c>
      <c r="J11" s="193">
        <f t="shared" si="1"/>
        <v>28.894799999999996</v>
      </c>
      <c r="K11" s="193">
        <f t="shared" si="3"/>
        <v>17.551799999999997</v>
      </c>
      <c r="L11" s="193">
        <f t="shared" si="4"/>
        <v>101.13179999999998</v>
      </c>
      <c r="M11" s="30"/>
      <c r="N11" s="52"/>
      <c r="O11" s="52"/>
    </row>
    <row r="12" spans="1:15" s="51" customFormat="1" ht="15" customHeight="1" x14ac:dyDescent="0.2">
      <c r="A12" s="30"/>
      <c r="B12" s="53" t="s">
        <v>333</v>
      </c>
      <c r="C12" s="74" t="s">
        <v>312</v>
      </c>
      <c r="D12" s="221">
        <v>20</v>
      </c>
      <c r="E12" s="221">
        <v>1</v>
      </c>
      <c r="F12" s="241">
        <f t="shared" si="2"/>
        <v>10.5</v>
      </c>
      <c r="G12" s="74">
        <v>1.04</v>
      </c>
      <c r="H12" s="192">
        <v>0.21</v>
      </c>
      <c r="I12" s="193">
        <f t="shared" si="0"/>
        <v>0.21840000000000001</v>
      </c>
      <c r="J12" s="193">
        <f t="shared" si="1"/>
        <v>1.2584</v>
      </c>
      <c r="K12" s="193">
        <f t="shared" si="3"/>
        <v>2.2932000000000001</v>
      </c>
      <c r="L12" s="193">
        <f t="shared" si="4"/>
        <v>13.213200000000001</v>
      </c>
      <c r="M12" s="30"/>
      <c r="N12" s="52"/>
      <c r="O12" s="52"/>
    </row>
    <row r="13" spans="1:15" s="51" customFormat="1" ht="15" customHeight="1" x14ac:dyDescent="0.2">
      <c r="A13" s="30"/>
      <c r="B13" s="53" t="s">
        <v>313</v>
      </c>
      <c r="C13" s="74" t="s">
        <v>312</v>
      </c>
      <c r="D13" s="258">
        <v>20</v>
      </c>
      <c r="E13" s="258">
        <v>12</v>
      </c>
      <c r="F13" s="241">
        <f t="shared" si="2"/>
        <v>16</v>
      </c>
      <c r="G13" s="74">
        <v>0.96</v>
      </c>
      <c r="H13" s="192">
        <v>0.21</v>
      </c>
      <c r="I13" s="193">
        <f t="shared" si="0"/>
        <v>0.20159999999999997</v>
      </c>
      <c r="J13" s="193">
        <f t="shared" si="1"/>
        <v>1.1616</v>
      </c>
      <c r="K13" s="193">
        <f t="shared" si="3"/>
        <v>3.2255999999999996</v>
      </c>
      <c r="L13" s="193">
        <f t="shared" si="4"/>
        <v>18.585599999999999</v>
      </c>
      <c r="M13" s="30"/>
      <c r="N13" s="52"/>
      <c r="O13" s="52"/>
    </row>
    <row r="14" spans="1:15" s="51" customFormat="1" ht="15" customHeight="1" x14ac:dyDescent="0.2">
      <c r="A14" s="30"/>
      <c r="B14" s="53" t="s">
        <v>314</v>
      </c>
      <c r="C14" s="74" t="s">
        <v>312</v>
      </c>
      <c r="D14" s="258">
        <v>45</v>
      </c>
      <c r="E14" s="258">
        <v>1</v>
      </c>
      <c r="F14" s="241">
        <f t="shared" si="2"/>
        <v>23</v>
      </c>
      <c r="G14" s="74">
        <v>2.2000000000000002</v>
      </c>
      <c r="H14" s="192">
        <v>0.21</v>
      </c>
      <c r="I14" s="193">
        <f t="shared" si="0"/>
        <v>0.46200000000000002</v>
      </c>
      <c r="J14" s="193">
        <f t="shared" si="1"/>
        <v>2.6620000000000004</v>
      </c>
      <c r="K14" s="193">
        <f t="shared" si="3"/>
        <v>10.626000000000001</v>
      </c>
      <c r="L14" s="193">
        <f t="shared" si="4"/>
        <v>61.226000000000006</v>
      </c>
      <c r="M14" s="30"/>
      <c r="N14" s="52"/>
      <c r="O14" s="52"/>
    </row>
    <row r="15" spans="1:15" s="51" customFormat="1" ht="15" customHeight="1" x14ac:dyDescent="0.2">
      <c r="A15" s="30"/>
      <c r="B15" s="53" t="s">
        <v>315</v>
      </c>
      <c r="C15" s="74" t="s">
        <v>312</v>
      </c>
      <c r="D15" s="258">
        <v>24</v>
      </c>
      <c r="E15" s="258">
        <v>12</v>
      </c>
      <c r="F15" s="241">
        <f t="shared" si="2"/>
        <v>18</v>
      </c>
      <c r="G15" s="143">
        <v>2.19</v>
      </c>
      <c r="H15" s="192">
        <v>0.21</v>
      </c>
      <c r="I15" s="193">
        <f t="shared" si="0"/>
        <v>0.45989999999999998</v>
      </c>
      <c r="J15" s="193">
        <f t="shared" si="1"/>
        <v>2.6498999999999997</v>
      </c>
      <c r="K15" s="193">
        <f t="shared" si="3"/>
        <v>8.2782</v>
      </c>
      <c r="L15" s="193">
        <f t="shared" si="4"/>
        <v>47.698199999999993</v>
      </c>
      <c r="M15" s="30"/>
      <c r="N15" s="52"/>
      <c r="O15" s="52"/>
    </row>
    <row r="16" spans="1:15" s="51" customFormat="1" ht="15" customHeight="1" x14ac:dyDescent="0.2">
      <c r="A16" s="30"/>
      <c r="B16" s="53" t="s">
        <v>316</v>
      </c>
      <c r="C16" s="74" t="s">
        <v>312</v>
      </c>
      <c r="D16" s="258">
        <v>120</v>
      </c>
      <c r="E16" s="258">
        <v>1</v>
      </c>
      <c r="F16" s="241">
        <f t="shared" si="2"/>
        <v>60.5</v>
      </c>
      <c r="G16" s="143">
        <v>1.32</v>
      </c>
      <c r="H16" s="192">
        <v>0.21</v>
      </c>
      <c r="I16" s="193">
        <f t="shared" si="0"/>
        <v>0.2772</v>
      </c>
      <c r="J16" s="193">
        <f t="shared" si="1"/>
        <v>1.5972</v>
      </c>
      <c r="K16" s="193">
        <f t="shared" si="3"/>
        <v>16.770600000000002</v>
      </c>
      <c r="L16" s="193">
        <f t="shared" si="4"/>
        <v>96.630600000000001</v>
      </c>
      <c r="M16" s="30"/>
      <c r="N16" s="52"/>
      <c r="O16" s="52"/>
    </row>
    <row r="17" spans="1:15" s="51" customFormat="1" ht="15" customHeight="1" x14ac:dyDescent="0.2">
      <c r="A17" s="30"/>
      <c r="B17" s="53" t="s">
        <v>545</v>
      </c>
      <c r="C17" s="74" t="s">
        <v>312</v>
      </c>
      <c r="D17" s="258">
        <v>40</v>
      </c>
      <c r="E17" s="258">
        <v>1</v>
      </c>
      <c r="F17" s="241">
        <f t="shared" si="2"/>
        <v>20.5</v>
      </c>
      <c r="G17" s="143">
        <v>2.1</v>
      </c>
      <c r="H17" s="192">
        <v>0.21</v>
      </c>
      <c r="I17" s="193">
        <f t="shared" si="0"/>
        <v>0.441</v>
      </c>
      <c r="J17" s="193">
        <f t="shared" si="1"/>
        <v>2.5409999999999999</v>
      </c>
      <c r="K17" s="193">
        <f t="shared" si="3"/>
        <v>9.0404999999999998</v>
      </c>
      <c r="L17" s="193">
        <f t="shared" si="4"/>
        <v>52.090499999999999</v>
      </c>
      <c r="M17" s="30"/>
      <c r="N17" s="52"/>
      <c r="O17" s="52"/>
    </row>
    <row r="18" spans="1:15" s="51" customFormat="1" ht="25.5" x14ac:dyDescent="0.2">
      <c r="A18" s="30"/>
      <c r="B18" s="53" t="s">
        <v>544</v>
      </c>
      <c r="C18" s="74" t="s">
        <v>546</v>
      </c>
      <c r="D18" s="258">
        <v>1</v>
      </c>
      <c r="E18" s="258">
        <v>6</v>
      </c>
      <c r="F18" s="241">
        <f t="shared" si="2"/>
        <v>3.5</v>
      </c>
      <c r="G18" s="143">
        <v>0.83</v>
      </c>
      <c r="H18" s="192">
        <v>0.21</v>
      </c>
      <c r="I18" s="193">
        <f t="shared" si="0"/>
        <v>0.17429999999999998</v>
      </c>
      <c r="J18" s="193">
        <f t="shared" si="1"/>
        <v>1.0043</v>
      </c>
      <c r="K18" s="193">
        <f t="shared" si="3"/>
        <v>0.61004999999999998</v>
      </c>
      <c r="L18" s="193">
        <f t="shared" si="4"/>
        <v>3.51505</v>
      </c>
      <c r="M18" s="30"/>
      <c r="N18" s="52"/>
      <c r="O18" s="52"/>
    </row>
    <row r="19" spans="1:15" s="51" customFormat="1" ht="15" customHeight="1" x14ac:dyDescent="0.2">
      <c r="A19" s="30"/>
      <c r="B19" s="53" t="s">
        <v>317</v>
      </c>
      <c r="C19" s="74" t="s">
        <v>312</v>
      </c>
      <c r="D19" s="258">
        <v>510</v>
      </c>
      <c r="E19" s="258">
        <v>1</v>
      </c>
      <c r="F19" s="241">
        <f t="shared" si="2"/>
        <v>255.5</v>
      </c>
      <c r="G19" s="143">
        <v>0.44</v>
      </c>
      <c r="H19" s="192">
        <v>0.21</v>
      </c>
      <c r="I19" s="193">
        <f t="shared" si="0"/>
        <v>9.2399999999999996E-2</v>
      </c>
      <c r="J19" s="193">
        <f t="shared" si="1"/>
        <v>0.53239999999999998</v>
      </c>
      <c r="K19" s="193">
        <f t="shared" si="3"/>
        <v>23.6082</v>
      </c>
      <c r="L19" s="193">
        <f t="shared" si="4"/>
        <v>136.0282</v>
      </c>
      <c r="M19" s="30"/>
      <c r="N19" s="52"/>
      <c r="O19" s="52"/>
    </row>
    <row r="20" spans="1:15" s="51" customFormat="1" ht="15" customHeight="1" x14ac:dyDescent="0.2">
      <c r="A20" s="30"/>
      <c r="B20" s="53" t="s">
        <v>318</v>
      </c>
      <c r="C20" s="74" t="s">
        <v>312</v>
      </c>
      <c r="D20" s="258">
        <v>435</v>
      </c>
      <c r="E20" s="258">
        <v>1</v>
      </c>
      <c r="F20" s="241">
        <f t="shared" si="2"/>
        <v>218</v>
      </c>
      <c r="G20" s="143">
        <v>0.39</v>
      </c>
      <c r="H20" s="192">
        <v>0.21</v>
      </c>
      <c r="I20" s="193">
        <f t="shared" si="0"/>
        <v>8.1900000000000001E-2</v>
      </c>
      <c r="J20" s="193">
        <f t="shared" si="1"/>
        <v>0.47189999999999999</v>
      </c>
      <c r="K20" s="193">
        <f t="shared" si="3"/>
        <v>17.854199999999999</v>
      </c>
      <c r="L20" s="193">
        <f t="shared" si="4"/>
        <v>102.8742</v>
      </c>
      <c r="M20" s="30"/>
      <c r="N20" s="52"/>
      <c r="O20" s="52"/>
    </row>
    <row r="21" spans="1:15" s="51" customFormat="1" ht="15" customHeight="1" x14ac:dyDescent="0.2">
      <c r="A21" s="30"/>
      <c r="B21" s="53" t="s">
        <v>610</v>
      </c>
      <c r="C21" s="74" t="s">
        <v>611</v>
      </c>
      <c r="D21" s="258">
        <v>1</v>
      </c>
      <c r="E21" s="258">
        <v>12</v>
      </c>
      <c r="F21" s="241">
        <f t="shared" si="2"/>
        <v>6.5</v>
      </c>
      <c r="G21" s="143">
        <v>1.43</v>
      </c>
      <c r="H21" s="192">
        <v>0.21</v>
      </c>
      <c r="I21" s="193">
        <f t="shared" si="0"/>
        <v>0.30029999999999996</v>
      </c>
      <c r="J21" s="193">
        <f t="shared" si="1"/>
        <v>1.7302999999999999</v>
      </c>
      <c r="K21" s="193">
        <f t="shared" si="3"/>
        <v>1.9519499999999996</v>
      </c>
      <c r="L21" s="193">
        <f t="shared" si="4"/>
        <v>11.24695</v>
      </c>
      <c r="M21" s="30"/>
      <c r="N21" s="52"/>
      <c r="O21" s="52"/>
    </row>
    <row r="22" spans="1:15" s="51" customFormat="1" ht="15" customHeight="1" x14ac:dyDescent="0.2">
      <c r="A22" s="30"/>
      <c r="B22" s="53" t="s">
        <v>319</v>
      </c>
      <c r="C22" s="74" t="s">
        <v>312</v>
      </c>
      <c r="D22" s="258">
        <v>24</v>
      </c>
      <c r="E22" s="258">
        <v>1</v>
      </c>
      <c r="F22" s="241">
        <f t="shared" si="2"/>
        <v>12.5</v>
      </c>
      <c r="G22" s="143">
        <v>0.87</v>
      </c>
      <c r="H22" s="192">
        <v>0.21</v>
      </c>
      <c r="I22" s="193">
        <f t="shared" si="0"/>
        <v>0.1827</v>
      </c>
      <c r="J22" s="193">
        <f t="shared" si="1"/>
        <v>1.0527</v>
      </c>
      <c r="K22" s="193">
        <f t="shared" si="3"/>
        <v>2.2837499999999999</v>
      </c>
      <c r="L22" s="193">
        <f t="shared" si="4"/>
        <v>13.15875</v>
      </c>
      <c r="M22" s="30"/>
      <c r="N22" s="52"/>
      <c r="O22" s="52"/>
    </row>
    <row r="23" spans="1:15" s="51" customFormat="1" ht="15" customHeight="1" x14ac:dyDescent="0.2">
      <c r="A23" s="30"/>
      <c r="B23" s="53" t="s">
        <v>320</v>
      </c>
      <c r="C23" s="74" t="s">
        <v>312</v>
      </c>
      <c r="D23" s="258">
        <v>180</v>
      </c>
      <c r="E23" s="258">
        <v>24</v>
      </c>
      <c r="F23" s="241">
        <f t="shared" si="2"/>
        <v>102</v>
      </c>
      <c r="G23" s="143">
        <v>0.45</v>
      </c>
      <c r="H23" s="192">
        <v>0.21</v>
      </c>
      <c r="I23" s="193">
        <f t="shared" si="0"/>
        <v>9.4500000000000001E-2</v>
      </c>
      <c r="J23" s="193">
        <f t="shared" si="1"/>
        <v>0.54449999999999998</v>
      </c>
      <c r="K23" s="193">
        <f t="shared" si="3"/>
        <v>9.6389999999999993</v>
      </c>
      <c r="L23" s="193">
        <f t="shared" si="4"/>
        <v>55.539000000000001</v>
      </c>
      <c r="M23" s="30"/>
      <c r="N23" s="52"/>
      <c r="O23" s="52"/>
    </row>
    <row r="24" spans="1:15" s="51" customFormat="1" ht="15" customHeight="1" x14ac:dyDescent="0.2">
      <c r="A24" s="30"/>
      <c r="B24" s="53" t="s">
        <v>321</v>
      </c>
      <c r="C24" s="74" t="s">
        <v>312</v>
      </c>
      <c r="D24" s="258">
        <v>20</v>
      </c>
      <c r="E24" s="258">
        <v>1</v>
      </c>
      <c r="F24" s="241">
        <f t="shared" si="2"/>
        <v>10.5</v>
      </c>
      <c r="G24" s="143">
        <v>1.22</v>
      </c>
      <c r="H24" s="192">
        <v>0.21</v>
      </c>
      <c r="I24" s="193">
        <f t="shared" si="0"/>
        <v>0.25619999999999998</v>
      </c>
      <c r="J24" s="193">
        <f t="shared" si="1"/>
        <v>1.4762</v>
      </c>
      <c r="K24" s="193">
        <f t="shared" si="3"/>
        <v>2.6900999999999997</v>
      </c>
      <c r="L24" s="193">
        <f t="shared" si="4"/>
        <v>15.5001</v>
      </c>
      <c r="M24" s="30"/>
      <c r="N24" s="52"/>
      <c r="O24" s="52"/>
    </row>
    <row r="25" spans="1:15" s="51" customFormat="1" ht="15" customHeight="1" x14ac:dyDescent="0.2">
      <c r="A25" s="30"/>
      <c r="B25" s="55" t="s">
        <v>322</v>
      </c>
      <c r="C25" s="74" t="s">
        <v>312</v>
      </c>
      <c r="D25" s="258">
        <v>50</v>
      </c>
      <c r="E25" s="258">
        <v>12</v>
      </c>
      <c r="F25" s="241">
        <f t="shared" si="2"/>
        <v>31</v>
      </c>
      <c r="G25" s="143">
        <v>0.82</v>
      </c>
      <c r="H25" s="192">
        <v>0.21</v>
      </c>
      <c r="I25" s="193">
        <f t="shared" si="0"/>
        <v>0.17219999999999999</v>
      </c>
      <c r="J25" s="193">
        <f t="shared" si="1"/>
        <v>0.99219999999999997</v>
      </c>
      <c r="K25" s="193">
        <f t="shared" si="3"/>
        <v>5.3381999999999996</v>
      </c>
      <c r="L25" s="193">
        <f t="shared" si="4"/>
        <v>30.758199999999999</v>
      </c>
      <c r="M25" s="30"/>
      <c r="N25" s="52"/>
      <c r="O25" s="52"/>
    </row>
    <row r="26" spans="1:15" s="51" customFormat="1" ht="25.5" x14ac:dyDescent="0.2">
      <c r="A26" s="30"/>
      <c r="B26" s="55" t="s">
        <v>522</v>
      </c>
      <c r="C26" s="74" t="s">
        <v>312</v>
      </c>
      <c r="D26" s="258">
        <v>180</v>
      </c>
      <c r="E26" s="258">
        <v>1</v>
      </c>
      <c r="F26" s="241">
        <f t="shared" si="2"/>
        <v>90.5</v>
      </c>
      <c r="G26" s="143">
        <v>2.2999999999999998</v>
      </c>
      <c r="H26" s="192">
        <v>0.21</v>
      </c>
      <c r="I26" s="193">
        <f t="shared" si="0"/>
        <v>0.48299999999999993</v>
      </c>
      <c r="J26" s="193">
        <f t="shared" si="1"/>
        <v>2.7829999999999999</v>
      </c>
      <c r="K26" s="193">
        <f t="shared" si="3"/>
        <v>43.711499999999994</v>
      </c>
      <c r="L26" s="193">
        <f t="shared" si="4"/>
        <v>251.86150000000001</v>
      </c>
      <c r="M26" s="30"/>
      <c r="N26" s="52"/>
      <c r="O26" s="52"/>
    </row>
    <row r="27" spans="1:15" s="51" customFormat="1" ht="25.5" x14ac:dyDescent="0.2">
      <c r="A27" s="30"/>
      <c r="B27" s="55" t="s">
        <v>519</v>
      </c>
      <c r="C27" s="74" t="s">
        <v>312</v>
      </c>
      <c r="D27" s="258">
        <v>240</v>
      </c>
      <c r="E27" s="258">
        <v>1</v>
      </c>
      <c r="F27" s="241">
        <f t="shared" si="2"/>
        <v>120.5</v>
      </c>
      <c r="G27" s="143">
        <v>2.7</v>
      </c>
      <c r="H27" s="192">
        <v>0.21</v>
      </c>
      <c r="I27" s="193">
        <f t="shared" si="0"/>
        <v>0.56700000000000006</v>
      </c>
      <c r="J27" s="193">
        <f t="shared" si="1"/>
        <v>3.2670000000000003</v>
      </c>
      <c r="K27" s="193">
        <f t="shared" si="3"/>
        <v>68.32350000000001</v>
      </c>
      <c r="L27" s="193">
        <f t="shared" si="4"/>
        <v>393.67350000000005</v>
      </c>
      <c r="M27" s="30"/>
      <c r="N27" s="52"/>
      <c r="O27" s="52"/>
    </row>
    <row r="28" spans="1:15" s="51" customFormat="1" ht="15" customHeight="1" x14ac:dyDescent="0.2">
      <c r="A28" s="30"/>
      <c r="B28" s="55" t="s">
        <v>520</v>
      </c>
      <c r="C28" s="74" t="s">
        <v>272</v>
      </c>
      <c r="D28" s="258">
        <v>280</v>
      </c>
      <c r="E28" s="258">
        <v>1</v>
      </c>
      <c r="F28" s="241">
        <f t="shared" si="2"/>
        <v>140.5</v>
      </c>
      <c r="G28" s="143">
        <v>1.28</v>
      </c>
      <c r="H28" s="192">
        <v>0.21</v>
      </c>
      <c r="I28" s="193">
        <f t="shared" si="0"/>
        <v>0.26879999999999998</v>
      </c>
      <c r="J28" s="193">
        <f t="shared" si="1"/>
        <v>1.5488</v>
      </c>
      <c r="K28" s="193">
        <f t="shared" si="3"/>
        <v>37.766399999999997</v>
      </c>
      <c r="L28" s="193">
        <f t="shared" si="4"/>
        <v>217.60640000000001</v>
      </c>
      <c r="M28" s="30"/>
      <c r="N28" s="52"/>
      <c r="O28" s="52"/>
    </row>
    <row r="29" spans="1:15" s="51" customFormat="1" ht="25.5" x14ac:dyDescent="0.2">
      <c r="A29" s="30"/>
      <c r="B29" s="55" t="s">
        <v>565</v>
      </c>
      <c r="C29" s="74" t="s">
        <v>566</v>
      </c>
      <c r="D29" s="258">
        <v>1</v>
      </c>
      <c r="E29" s="258">
        <v>4</v>
      </c>
      <c r="F29" s="241">
        <f t="shared" si="2"/>
        <v>2.5</v>
      </c>
      <c r="G29" s="143">
        <v>14.98</v>
      </c>
      <c r="H29" s="192">
        <v>0.21</v>
      </c>
      <c r="I29" s="193">
        <f t="shared" si="0"/>
        <v>3.1457999999999999</v>
      </c>
      <c r="J29" s="193">
        <f t="shared" si="1"/>
        <v>18.125800000000002</v>
      </c>
      <c r="K29" s="193">
        <f t="shared" si="3"/>
        <v>7.8644999999999996</v>
      </c>
      <c r="L29" s="193">
        <f t="shared" si="4"/>
        <v>45.314500000000002</v>
      </c>
      <c r="M29" s="30"/>
      <c r="N29" s="52"/>
      <c r="O29" s="52"/>
    </row>
    <row r="30" spans="1:15" s="51" customFormat="1" ht="15" customHeight="1" x14ac:dyDescent="0.2">
      <c r="A30" s="30"/>
      <c r="B30" s="55" t="s">
        <v>521</v>
      </c>
      <c r="C30" s="74" t="s">
        <v>312</v>
      </c>
      <c r="D30" s="258">
        <v>260</v>
      </c>
      <c r="E30" s="258">
        <v>1</v>
      </c>
      <c r="F30" s="241">
        <f t="shared" si="2"/>
        <v>130.5</v>
      </c>
      <c r="G30" s="143">
        <v>0.84</v>
      </c>
      <c r="H30" s="192">
        <v>0.21</v>
      </c>
      <c r="I30" s="193">
        <f t="shared" si="0"/>
        <v>0.17639999999999997</v>
      </c>
      <c r="J30" s="193">
        <f t="shared" si="1"/>
        <v>1.0164</v>
      </c>
      <c r="K30" s="193">
        <f t="shared" si="3"/>
        <v>23.020199999999996</v>
      </c>
      <c r="L30" s="193">
        <f t="shared" si="4"/>
        <v>132.64019999999999</v>
      </c>
      <c r="M30" s="30"/>
      <c r="N30" s="52"/>
      <c r="O30" s="52"/>
    </row>
    <row r="31" spans="1:15" s="51" customFormat="1" ht="15" customHeight="1" x14ac:dyDescent="0.2">
      <c r="A31" s="30"/>
      <c r="B31" s="55" t="s">
        <v>323</v>
      </c>
      <c r="C31" s="74" t="s">
        <v>272</v>
      </c>
      <c r="D31" s="258">
        <v>220</v>
      </c>
      <c r="E31" s="258">
        <v>1</v>
      </c>
      <c r="F31" s="241">
        <f t="shared" si="2"/>
        <v>110.5</v>
      </c>
      <c r="G31" s="143">
        <v>2.73</v>
      </c>
      <c r="H31" s="192">
        <v>0.21</v>
      </c>
      <c r="I31" s="193">
        <f t="shared" si="0"/>
        <v>0.57329999999999992</v>
      </c>
      <c r="J31" s="193">
        <f t="shared" si="1"/>
        <v>3.3033000000000001</v>
      </c>
      <c r="K31" s="193">
        <f t="shared" si="3"/>
        <v>63.34964999999999</v>
      </c>
      <c r="L31" s="193">
        <f t="shared" si="4"/>
        <v>365.01465000000002</v>
      </c>
      <c r="M31" s="30"/>
      <c r="N31" s="52"/>
      <c r="O31" s="52"/>
    </row>
    <row r="32" spans="1:15" s="51" customFormat="1" ht="15" customHeight="1" x14ac:dyDescent="0.2">
      <c r="A32" s="30"/>
      <c r="B32" s="55" t="s">
        <v>324</v>
      </c>
      <c r="C32" s="74" t="s">
        <v>272</v>
      </c>
      <c r="D32" s="258">
        <v>500</v>
      </c>
      <c r="E32" s="258">
        <v>1</v>
      </c>
      <c r="F32" s="241">
        <f t="shared" si="2"/>
        <v>250.5</v>
      </c>
      <c r="G32" s="143">
        <v>0.84</v>
      </c>
      <c r="H32" s="192">
        <v>0.21</v>
      </c>
      <c r="I32" s="193">
        <f t="shared" si="0"/>
        <v>0.17639999999999997</v>
      </c>
      <c r="J32" s="193">
        <f t="shared" si="1"/>
        <v>1.0164</v>
      </c>
      <c r="K32" s="193">
        <f t="shared" si="3"/>
        <v>44.188199999999995</v>
      </c>
      <c r="L32" s="193">
        <f t="shared" si="4"/>
        <v>254.60819999999998</v>
      </c>
      <c r="M32" s="30"/>
      <c r="N32" s="52"/>
      <c r="O32" s="52"/>
    </row>
    <row r="33" spans="1:15" s="51" customFormat="1" ht="15" customHeight="1" x14ac:dyDescent="0.2">
      <c r="A33" s="30"/>
      <c r="B33" s="55" t="s">
        <v>325</v>
      </c>
      <c r="C33" s="53" t="s">
        <v>344</v>
      </c>
      <c r="D33" s="258">
        <v>180</v>
      </c>
      <c r="E33" s="258">
        <v>1</v>
      </c>
      <c r="F33" s="241">
        <f t="shared" si="2"/>
        <v>90.5</v>
      </c>
      <c r="G33" s="143">
        <v>0.54</v>
      </c>
      <c r="H33" s="192">
        <v>0.21</v>
      </c>
      <c r="I33" s="193">
        <f t="shared" si="0"/>
        <v>0.1134</v>
      </c>
      <c r="J33" s="193">
        <f t="shared" si="1"/>
        <v>0.65339999999999998</v>
      </c>
      <c r="K33" s="193">
        <f t="shared" si="3"/>
        <v>10.262700000000001</v>
      </c>
      <c r="L33" s="193">
        <f t="shared" si="4"/>
        <v>59.1327</v>
      </c>
      <c r="M33" s="30"/>
      <c r="N33" s="52"/>
      <c r="O33" s="52"/>
    </row>
    <row r="34" spans="1:15" s="51" customFormat="1" ht="15" customHeight="1" x14ac:dyDescent="0.2">
      <c r="A34" s="30"/>
      <c r="B34" s="55" t="s">
        <v>328</v>
      </c>
      <c r="C34" s="53" t="s">
        <v>345</v>
      </c>
      <c r="D34" s="258">
        <v>480</v>
      </c>
      <c r="E34" s="258">
        <v>1</v>
      </c>
      <c r="F34" s="241">
        <f t="shared" si="2"/>
        <v>240.5</v>
      </c>
      <c r="G34" s="143">
        <v>0.79</v>
      </c>
      <c r="H34" s="192">
        <v>0.21</v>
      </c>
      <c r="I34" s="193">
        <f t="shared" si="0"/>
        <v>0.16589999999999999</v>
      </c>
      <c r="J34" s="193">
        <f t="shared" si="1"/>
        <v>0.95589999999999997</v>
      </c>
      <c r="K34" s="193">
        <f t="shared" si="3"/>
        <v>39.898949999999999</v>
      </c>
      <c r="L34" s="193">
        <f t="shared" si="4"/>
        <v>229.89394999999999</v>
      </c>
      <c r="M34" s="30"/>
      <c r="N34" s="52"/>
      <c r="O34" s="52"/>
    </row>
    <row r="35" spans="1:15" s="51" customFormat="1" ht="15" customHeight="1" x14ac:dyDescent="0.2">
      <c r="A35" s="30"/>
      <c r="B35" s="55" t="s">
        <v>532</v>
      </c>
      <c r="C35" s="53" t="s">
        <v>533</v>
      </c>
      <c r="D35" s="258">
        <v>1</v>
      </c>
      <c r="E35" s="258">
        <v>18</v>
      </c>
      <c r="F35" s="241">
        <f t="shared" si="2"/>
        <v>9.5</v>
      </c>
      <c r="G35" s="143">
        <v>1.5</v>
      </c>
      <c r="H35" s="192">
        <v>0.21</v>
      </c>
      <c r="I35" s="193">
        <f t="shared" si="0"/>
        <v>0.315</v>
      </c>
      <c r="J35" s="193">
        <f t="shared" si="1"/>
        <v>1.8149999999999999</v>
      </c>
      <c r="K35" s="193">
        <f t="shared" si="3"/>
        <v>2.9925000000000002</v>
      </c>
      <c r="L35" s="193">
        <f t="shared" si="4"/>
        <v>17.2425</v>
      </c>
      <c r="M35" s="30"/>
      <c r="N35" s="52"/>
      <c r="O35" s="52"/>
    </row>
    <row r="36" spans="1:15" s="51" customFormat="1" ht="15" customHeight="1" x14ac:dyDescent="0.2">
      <c r="A36" s="30"/>
      <c r="B36" s="55" t="s">
        <v>534</v>
      </c>
      <c r="C36" s="53" t="s">
        <v>535</v>
      </c>
      <c r="D36" s="258">
        <v>1</v>
      </c>
      <c r="E36" s="258">
        <v>48</v>
      </c>
      <c r="F36" s="241">
        <f t="shared" si="2"/>
        <v>24.5</v>
      </c>
      <c r="G36" s="143">
        <v>0.95</v>
      </c>
      <c r="H36" s="192">
        <v>0.21</v>
      </c>
      <c r="I36" s="193">
        <f t="shared" si="0"/>
        <v>0.19949999999999998</v>
      </c>
      <c r="J36" s="193">
        <f t="shared" si="1"/>
        <v>1.1495</v>
      </c>
      <c r="K36" s="193">
        <f t="shared" si="3"/>
        <v>4.8877499999999996</v>
      </c>
      <c r="L36" s="193">
        <f t="shared" si="4"/>
        <v>28.162749999999999</v>
      </c>
      <c r="M36" s="30"/>
      <c r="N36" s="52"/>
      <c r="O36" s="52"/>
    </row>
    <row r="37" spans="1:15" s="51" customFormat="1" ht="15" customHeight="1" x14ac:dyDescent="0.2">
      <c r="A37" s="30"/>
      <c r="B37" s="55" t="s">
        <v>536</v>
      </c>
      <c r="C37" s="53" t="s">
        <v>537</v>
      </c>
      <c r="D37" s="258">
        <v>1</v>
      </c>
      <c r="E37" s="258">
        <v>9</v>
      </c>
      <c r="F37" s="241">
        <f t="shared" si="2"/>
        <v>5</v>
      </c>
      <c r="G37" s="143">
        <v>1.18</v>
      </c>
      <c r="H37" s="192">
        <v>0.21</v>
      </c>
      <c r="I37" s="193">
        <f t="shared" si="0"/>
        <v>0.24779999999999996</v>
      </c>
      <c r="J37" s="193">
        <f t="shared" si="1"/>
        <v>1.4278</v>
      </c>
      <c r="K37" s="193">
        <f t="shared" si="3"/>
        <v>1.2389999999999999</v>
      </c>
      <c r="L37" s="193">
        <f t="shared" si="4"/>
        <v>7.1389999999999993</v>
      </c>
      <c r="M37" s="30"/>
      <c r="N37" s="52"/>
      <c r="O37" s="52"/>
    </row>
    <row r="38" spans="1:15" s="51" customFormat="1" ht="15" customHeight="1" x14ac:dyDescent="0.2">
      <c r="A38" s="30"/>
      <c r="B38" s="55" t="s">
        <v>538</v>
      </c>
      <c r="C38" s="53" t="s">
        <v>539</v>
      </c>
      <c r="D38" s="258">
        <v>0</v>
      </c>
      <c r="E38" s="258">
        <v>1</v>
      </c>
      <c r="F38" s="241">
        <f t="shared" si="2"/>
        <v>0.5</v>
      </c>
      <c r="G38" s="143">
        <v>7.11</v>
      </c>
      <c r="H38" s="192">
        <v>0.21</v>
      </c>
      <c r="I38" s="193">
        <f t="shared" si="0"/>
        <v>1.4931000000000001</v>
      </c>
      <c r="J38" s="193">
        <f t="shared" si="1"/>
        <v>8.6031000000000013</v>
      </c>
      <c r="K38" s="193">
        <f t="shared" si="3"/>
        <v>0.74655000000000005</v>
      </c>
      <c r="L38" s="193">
        <f t="shared" si="4"/>
        <v>4.3015500000000007</v>
      </c>
      <c r="M38" s="30"/>
      <c r="N38" s="52"/>
      <c r="O38" s="52"/>
    </row>
    <row r="39" spans="1:15" s="51" customFormat="1" ht="15" customHeight="1" x14ac:dyDescent="0.2">
      <c r="A39" s="30"/>
      <c r="B39" s="55" t="s">
        <v>326</v>
      </c>
      <c r="C39" s="53" t="s">
        <v>18</v>
      </c>
      <c r="D39" s="258">
        <v>60</v>
      </c>
      <c r="E39" s="258">
        <v>4</v>
      </c>
      <c r="F39" s="241">
        <f t="shared" si="2"/>
        <v>32</v>
      </c>
      <c r="G39" s="74">
        <v>0.8</v>
      </c>
      <c r="H39" s="192">
        <v>0.21</v>
      </c>
      <c r="I39" s="193">
        <f t="shared" si="0"/>
        <v>0.16800000000000001</v>
      </c>
      <c r="J39" s="193">
        <f t="shared" si="1"/>
        <v>0.96800000000000008</v>
      </c>
      <c r="K39" s="193">
        <f t="shared" si="3"/>
        <v>5.3760000000000003</v>
      </c>
      <c r="L39" s="193">
        <f t="shared" si="4"/>
        <v>30.976000000000003</v>
      </c>
      <c r="M39" s="30"/>
      <c r="N39" s="52"/>
      <c r="O39" s="52"/>
    </row>
    <row r="40" spans="1:15" s="51" customFormat="1" ht="15" customHeight="1" x14ac:dyDescent="0.2">
      <c r="A40" s="30"/>
      <c r="B40" s="55" t="s">
        <v>327</v>
      </c>
      <c r="C40" s="53" t="s">
        <v>18</v>
      </c>
      <c r="D40" s="258">
        <v>12</v>
      </c>
      <c r="E40" s="258">
        <v>1</v>
      </c>
      <c r="F40" s="241">
        <f t="shared" si="2"/>
        <v>6.5</v>
      </c>
      <c r="G40" s="74">
        <v>1.1499999999999999</v>
      </c>
      <c r="H40" s="192">
        <v>0.21</v>
      </c>
      <c r="I40" s="193">
        <f t="shared" si="0"/>
        <v>0.24149999999999996</v>
      </c>
      <c r="J40" s="193">
        <f t="shared" si="1"/>
        <v>1.3915</v>
      </c>
      <c r="K40" s="193">
        <f t="shared" si="3"/>
        <v>1.5697499999999998</v>
      </c>
      <c r="L40" s="193">
        <f t="shared" si="4"/>
        <v>9.0447500000000005</v>
      </c>
      <c r="M40" s="30"/>
      <c r="N40" s="52"/>
      <c r="O40" s="52"/>
    </row>
    <row r="41" spans="1:15" s="51" customFormat="1" ht="15" customHeight="1" x14ac:dyDescent="0.2">
      <c r="A41" s="30"/>
      <c r="B41" s="55" t="s">
        <v>334</v>
      </c>
      <c r="C41" s="74" t="s">
        <v>272</v>
      </c>
      <c r="D41" s="258">
        <v>72</v>
      </c>
      <c r="E41" s="258">
        <v>1</v>
      </c>
      <c r="F41" s="241">
        <f t="shared" si="2"/>
        <v>36.5</v>
      </c>
      <c r="G41" s="143">
        <v>1.32</v>
      </c>
      <c r="H41" s="192">
        <v>0.21</v>
      </c>
      <c r="I41" s="193">
        <f t="shared" si="0"/>
        <v>0.2772</v>
      </c>
      <c r="J41" s="193">
        <f t="shared" si="1"/>
        <v>1.5972</v>
      </c>
      <c r="K41" s="193">
        <f t="shared" si="3"/>
        <v>10.117800000000001</v>
      </c>
      <c r="L41" s="193">
        <f t="shared" si="4"/>
        <v>58.297799999999995</v>
      </c>
      <c r="M41" s="30"/>
      <c r="N41" s="52"/>
      <c r="O41" s="52"/>
    </row>
    <row r="42" spans="1:15" s="51" customFormat="1" ht="15" customHeight="1" x14ac:dyDescent="0.2">
      <c r="A42" s="30"/>
      <c r="B42" s="55" t="s">
        <v>334</v>
      </c>
      <c r="C42" s="74" t="s">
        <v>541</v>
      </c>
      <c r="D42" s="258">
        <v>1</v>
      </c>
      <c r="E42" s="258">
        <v>12</v>
      </c>
      <c r="F42" s="241">
        <f t="shared" si="2"/>
        <v>6.5</v>
      </c>
      <c r="G42" s="143">
        <v>9.24</v>
      </c>
      <c r="H42" s="192">
        <v>0.21</v>
      </c>
      <c r="I42" s="193">
        <f t="shared" si="0"/>
        <v>1.9403999999999999</v>
      </c>
      <c r="J42" s="193">
        <f t="shared" si="1"/>
        <v>11.180400000000001</v>
      </c>
      <c r="K42" s="193">
        <f t="shared" si="3"/>
        <v>12.612599999999999</v>
      </c>
      <c r="L42" s="193">
        <f t="shared" si="4"/>
        <v>72.672600000000003</v>
      </c>
      <c r="M42" s="30"/>
      <c r="N42" s="52"/>
      <c r="O42" s="52"/>
    </row>
    <row r="43" spans="1:15" s="51" customFormat="1" ht="15" customHeight="1" x14ac:dyDescent="0.2">
      <c r="A43" s="30"/>
      <c r="B43" s="55" t="s">
        <v>335</v>
      </c>
      <c r="C43" s="53" t="s">
        <v>18</v>
      </c>
      <c r="D43" s="258">
        <v>50</v>
      </c>
      <c r="E43" s="258">
        <v>15</v>
      </c>
      <c r="F43" s="241">
        <f t="shared" si="2"/>
        <v>32.5</v>
      </c>
      <c r="G43" s="74">
        <v>0.59</v>
      </c>
      <c r="H43" s="192">
        <v>0.21</v>
      </c>
      <c r="I43" s="193">
        <f t="shared" si="0"/>
        <v>0.12389999999999998</v>
      </c>
      <c r="J43" s="193">
        <f t="shared" si="1"/>
        <v>0.71389999999999998</v>
      </c>
      <c r="K43" s="193">
        <f t="shared" si="3"/>
        <v>4.0267499999999998</v>
      </c>
      <c r="L43" s="193">
        <f t="shared" si="4"/>
        <v>23.201750000000001</v>
      </c>
      <c r="M43" s="30"/>
      <c r="N43" s="52"/>
      <c r="O43" s="52"/>
    </row>
    <row r="44" spans="1:15" s="51" customFormat="1" ht="15" customHeight="1" x14ac:dyDescent="0.2">
      <c r="A44" s="30"/>
      <c r="B44" s="55" t="s">
        <v>336</v>
      </c>
      <c r="C44" s="53" t="s">
        <v>343</v>
      </c>
      <c r="D44" s="258">
        <v>18</v>
      </c>
      <c r="E44" s="258">
        <v>1</v>
      </c>
      <c r="F44" s="241">
        <f t="shared" si="2"/>
        <v>9.5</v>
      </c>
      <c r="G44" s="74">
        <v>1.1499999999999999</v>
      </c>
      <c r="H44" s="192">
        <v>0.21</v>
      </c>
      <c r="I44" s="193">
        <f t="shared" si="0"/>
        <v>0.24149999999999996</v>
      </c>
      <c r="J44" s="193">
        <f t="shared" si="1"/>
        <v>1.3915</v>
      </c>
      <c r="K44" s="193">
        <f t="shared" si="3"/>
        <v>2.2942499999999995</v>
      </c>
      <c r="L44" s="193">
        <f t="shared" si="4"/>
        <v>13.219249999999999</v>
      </c>
      <c r="M44" s="30"/>
      <c r="N44" s="52"/>
      <c r="O44" s="52"/>
    </row>
    <row r="45" spans="1:15" s="51" customFormat="1" ht="15" customHeight="1" x14ac:dyDescent="0.2">
      <c r="A45" s="30"/>
      <c r="B45" s="55" t="s">
        <v>529</v>
      </c>
      <c r="C45" s="53" t="s">
        <v>449</v>
      </c>
      <c r="D45" s="258">
        <v>1</v>
      </c>
      <c r="E45" s="258">
        <v>12</v>
      </c>
      <c r="F45" s="241">
        <f t="shared" si="2"/>
        <v>6.5</v>
      </c>
      <c r="G45" s="74">
        <v>1.94</v>
      </c>
      <c r="H45" s="192">
        <v>0.21</v>
      </c>
      <c r="I45" s="193">
        <f t="shared" si="0"/>
        <v>0.40739999999999998</v>
      </c>
      <c r="J45" s="193">
        <f t="shared" si="1"/>
        <v>2.3473999999999999</v>
      </c>
      <c r="K45" s="193">
        <f t="shared" si="3"/>
        <v>2.6480999999999999</v>
      </c>
      <c r="L45" s="193">
        <f t="shared" si="4"/>
        <v>15.258099999999999</v>
      </c>
      <c r="M45" s="30"/>
      <c r="N45" s="52"/>
      <c r="O45" s="52"/>
    </row>
    <row r="46" spans="1:15" s="51" customFormat="1" ht="15" customHeight="1" x14ac:dyDescent="0.2">
      <c r="A46" s="30"/>
      <c r="B46" s="55" t="s">
        <v>337</v>
      </c>
      <c r="C46" s="53" t="s">
        <v>18</v>
      </c>
      <c r="D46" s="258">
        <v>30</v>
      </c>
      <c r="E46" s="258">
        <v>1</v>
      </c>
      <c r="F46" s="241">
        <f t="shared" si="2"/>
        <v>15.5</v>
      </c>
      <c r="G46" s="143">
        <v>0.59</v>
      </c>
      <c r="H46" s="192">
        <v>0.21</v>
      </c>
      <c r="I46" s="193">
        <f t="shared" si="0"/>
        <v>0.12389999999999998</v>
      </c>
      <c r="J46" s="193">
        <f t="shared" si="1"/>
        <v>0.71389999999999998</v>
      </c>
      <c r="K46" s="193">
        <f t="shared" si="3"/>
        <v>1.9204499999999998</v>
      </c>
      <c r="L46" s="193">
        <f t="shared" si="4"/>
        <v>11.06545</v>
      </c>
      <c r="M46" s="30"/>
      <c r="N46" s="52"/>
      <c r="O46" s="52"/>
    </row>
    <row r="47" spans="1:15" s="51" customFormat="1" ht="15" customHeight="1" x14ac:dyDescent="0.2">
      <c r="A47" s="30"/>
      <c r="B47" s="55" t="s">
        <v>338</v>
      </c>
      <c r="C47" s="53" t="s">
        <v>18</v>
      </c>
      <c r="D47" s="258">
        <v>30</v>
      </c>
      <c r="E47" s="258">
        <v>1</v>
      </c>
      <c r="F47" s="241">
        <f t="shared" si="2"/>
        <v>15.5</v>
      </c>
      <c r="G47" s="143">
        <v>0.92</v>
      </c>
      <c r="H47" s="192">
        <v>0.21</v>
      </c>
      <c r="I47" s="193">
        <f t="shared" si="0"/>
        <v>0.19320000000000001</v>
      </c>
      <c r="J47" s="193">
        <f t="shared" si="1"/>
        <v>1.1132</v>
      </c>
      <c r="K47" s="193">
        <f t="shared" si="3"/>
        <v>2.9946000000000002</v>
      </c>
      <c r="L47" s="193">
        <f t="shared" si="4"/>
        <v>17.2546</v>
      </c>
      <c r="M47" s="30"/>
      <c r="N47" s="52"/>
      <c r="O47" s="52"/>
    </row>
    <row r="48" spans="1:15" s="51" customFormat="1" ht="15" customHeight="1" x14ac:dyDescent="0.2">
      <c r="A48" s="30"/>
      <c r="B48" s="55" t="s">
        <v>339</v>
      </c>
      <c r="C48" s="74" t="s">
        <v>312</v>
      </c>
      <c r="D48" s="258">
        <v>10</v>
      </c>
      <c r="E48" s="258">
        <v>1</v>
      </c>
      <c r="F48" s="241">
        <f t="shared" si="2"/>
        <v>5.5</v>
      </c>
      <c r="G48" s="143">
        <v>2.5</v>
      </c>
      <c r="H48" s="192">
        <v>0.21</v>
      </c>
      <c r="I48" s="193">
        <f t="shared" si="0"/>
        <v>0.52500000000000002</v>
      </c>
      <c r="J48" s="193">
        <f t="shared" si="1"/>
        <v>3.0249999999999999</v>
      </c>
      <c r="K48" s="193">
        <f t="shared" si="3"/>
        <v>2.8875000000000002</v>
      </c>
      <c r="L48" s="193">
        <f t="shared" si="4"/>
        <v>16.637499999999999</v>
      </c>
      <c r="M48" s="30"/>
      <c r="N48" s="52"/>
      <c r="O48" s="52"/>
    </row>
    <row r="49" spans="1:15" s="51" customFormat="1" ht="15" customHeight="1" x14ac:dyDescent="0.2">
      <c r="A49" s="30"/>
      <c r="B49" s="55" t="s">
        <v>342</v>
      </c>
      <c r="C49" s="74" t="s">
        <v>312</v>
      </c>
      <c r="D49" s="258">
        <v>12</v>
      </c>
      <c r="E49" s="258">
        <v>1</v>
      </c>
      <c r="F49" s="241">
        <f t="shared" si="2"/>
        <v>6.5</v>
      </c>
      <c r="G49" s="143">
        <v>3.67</v>
      </c>
      <c r="H49" s="192">
        <v>0.21</v>
      </c>
      <c r="I49" s="193">
        <f t="shared" si="0"/>
        <v>0.77069999999999994</v>
      </c>
      <c r="J49" s="193">
        <f t="shared" si="1"/>
        <v>4.4406999999999996</v>
      </c>
      <c r="K49" s="193">
        <f t="shared" si="3"/>
        <v>5.0095499999999999</v>
      </c>
      <c r="L49" s="193">
        <f t="shared" si="4"/>
        <v>28.864549999999998</v>
      </c>
      <c r="M49" s="30"/>
      <c r="N49" s="52"/>
      <c r="O49" s="52"/>
    </row>
    <row r="50" spans="1:15" s="51" customFormat="1" ht="15" customHeight="1" x14ac:dyDescent="0.2">
      <c r="A50" s="30"/>
      <c r="B50" s="55" t="s">
        <v>350</v>
      </c>
      <c r="C50" s="55" t="s">
        <v>349</v>
      </c>
      <c r="D50" s="258">
        <v>2</v>
      </c>
      <c r="E50" s="258">
        <v>1</v>
      </c>
      <c r="F50" s="241">
        <f t="shared" si="2"/>
        <v>1.5</v>
      </c>
      <c r="G50" s="143">
        <v>11.81</v>
      </c>
      <c r="H50" s="192">
        <v>0.21</v>
      </c>
      <c r="I50" s="193">
        <f t="shared" si="0"/>
        <v>2.4801000000000002</v>
      </c>
      <c r="J50" s="193">
        <f t="shared" si="1"/>
        <v>14.290100000000001</v>
      </c>
      <c r="K50" s="193">
        <f t="shared" si="3"/>
        <v>3.7201500000000003</v>
      </c>
      <c r="L50" s="193">
        <f t="shared" si="4"/>
        <v>21.43515</v>
      </c>
      <c r="M50" s="30"/>
      <c r="N50" s="52"/>
      <c r="O50" s="52"/>
    </row>
    <row r="51" spans="1:15" s="51" customFormat="1" ht="15" customHeight="1" x14ac:dyDescent="0.2">
      <c r="A51" s="30"/>
      <c r="B51" s="55" t="s">
        <v>340</v>
      </c>
      <c r="C51" s="74" t="s">
        <v>312</v>
      </c>
      <c r="D51" s="258">
        <v>10</v>
      </c>
      <c r="E51" s="258">
        <v>1</v>
      </c>
      <c r="F51" s="241">
        <f t="shared" si="2"/>
        <v>5.5</v>
      </c>
      <c r="G51" s="143">
        <v>2.8</v>
      </c>
      <c r="H51" s="192">
        <v>0.21</v>
      </c>
      <c r="I51" s="193">
        <f t="shared" si="0"/>
        <v>0.58799999999999997</v>
      </c>
      <c r="J51" s="193">
        <f t="shared" si="1"/>
        <v>3.3879999999999999</v>
      </c>
      <c r="K51" s="193">
        <f t="shared" si="3"/>
        <v>3.234</v>
      </c>
      <c r="L51" s="193">
        <f t="shared" si="4"/>
        <v>18.634</v>
      </c>
      <c r="M51" s="30"/>
      <c r="N51" s="52"/>
      <c r="O51" s="52"/>
    </row>
    <row r="52" spans="1:15" s="51" customFormat="1" ht="15" customHeight="1" x14ac:dyDescent="0.2">
      <c r="A52" s="30"/>
      <c r="B52" s="55" t="s">
        <v>341</v>
      </c>
      <c r="C52" s="74" t="s">
        <v>312</v>
      </c>
      <c r="D52" s="258">
        <v>20</v>
      </c>
      <c r="E52" s="258">
        <v>1</v>
      </c>
      <c r="F52" s="241">
        <f t="shared" si="2"/>
        <v>10.5</v>
      </c>
      <c r="G52" s="143">
        <v>2.8</v>
      </c>
      <c r="H52" s="192">
        <v>0.21</v>
      </c>
      <c r="I52" s="193">
        <f t="shared" si="0"/>
        <v>0.58799999999999997</v>
      </c>
      <c r="J52" s="193">
        <f t="shared" si="1"/>
        <v>3.3879999999999999</v>
      </c>
      <c r="K52" s="193">
        <f t="shared" si="3"/>
        <v>6.1739999999999995</v>
      </c>
      <c r="L52" s="193">
        <f t="shared" si="4"/>
        <v>35.573999999999998</v>
      </c>
      <c r="M52" s="30"/>
      <c r="N52" s="52"/>
      <c r="O52" s="52"/>
    </row>
    <row r="53" spans="1:15" s="51" customFormat="1" ht="15" customHeight="1" x14ac:dyDescent="0.2">
      <c r="A53" s="30"/>
      <c r="B53" s="55" t="s">
        <v>347</v>
      </c>
      <c r="C53" s="53" t="s">
        <v>18</v>
      </c>
      <c r="D53" s="258">
        <v>20</v>
      </c>
      <c r="E53" s="258">
        <v>1</v>
      </c>
      <c r="F53" s="241">
        <f t="shared" si="2"/>
        <v>10.5</v>
      </c>
      <c r="G53" s="74">
        <v>0.5</v>
      </c>
      <c r="H53" s="192">
        <v>0.21</v>
      </c>
      <c r="I53" s="193">
        <f t="shared" si="0"/>
        <v>0.105</v>
      </c>
      <c r="J53" s="193">
        <f t="shared" si="1"/>
        <v>0.60499999999999998</v>
      </c>
      <c r="K53" s="193">
        <f t="shared" si="3"/>
        <v>1.1025</v>
      </c>
      <c r="L53" s="193">
        <f t="shared" si="4"/>
        <v>6.3525</v>
      </c>
      <c r="M53" s="30"/>
      <c r="N53" s="52"/>
      <c r="O53" s="52"/>
    </row>
    <row r="54" spans="1:15" s="51" customFormat="1" ht="15" customHeight="1" x14ac:dyDescent="0.2">
      <c r="A54" s="30"/>
      <c r="B54" s="55" t="s">
        <v>348</v>
      </c>
      <c r="C54" s="53" t="s">
        <v>18</v>
      </c>
      <c r="D54" s="258">
        <v>5</v>
      </c>
      <c r="E54" s="258">
        <v>4</v>
      </c>
      <c r="F54" s="241">
        <f t="shared" si="2"/>
        <v>4.5</v>
      </c>
      <c r="G54" s="74">
        <v>1.75</v>
      </c>
      <c r="H54" s="192">
        <v>0.21</v>
      </c>
      <c r="I54" s="193">
        <f t="shared" si="0"/>
        <v>0.36749999999999999</v>
      </c>
      <c r="J54" s="193">
        <f t="shared" si="1"/>
        <v>2.1175000000000002</v>
      </c>
      <c r="K54" s="193">
        <f t="shared" si="3"/>
        <v>1.6537500000000001</v>
      </c>
      <c r="L54" s="193">
        <f t="shared" si="4"/>
        <v>9.5287500000000005</v>
      </c>
      <c r="M54" s="30"/>
      <c r="N54" s="52"/>
      <c r="O54" s="52"/>
    </row>
    <row r="55" spans="1:15" s="51" customFormat="1" ht="15" customHeight="1" x14ac:dyDescent="0.2">
      <c r="A55" s="30"/>
      <c r="B55" s="55" t="s">
        <v>523</v>
      </c>
      <c r="C55" s="53" t="s">
        <v>524</v>
      </c>
      <c r="D55" s="258">
        <v>1</v>
      </c>
      <c r="E55" s="258">
        <v>24</v>
      </c>
      <c r="F55" s="241">
        <f t="shared" si="2"/>
        <v>12.5</v>
      </c>
      <c r="G55" s="74">
        <v>2.96</v>
      </c>
      <c r="H55" s="192">
        <v>0.21</v>
      </c>
      <c r="I55" s="193">
        <f t="shared" si="0"/>
        <v>0.62159999999999993</v>
      </c>
      <c r="J55" s="193">
        <f t="shared" si="1"/>
        <v>3.5815999999999999</v>
      </c>
      <c r="K55" s="193">
        <f t="shared" si="3"/>
        <v>7.77</v>
      </c>
      <c r="L55" s="193">
        <f t="shared" si="4"/>
        <v>44.769999999999996</v>
      </c>
      <c r="M55" s="30"/>
      <c r="N55" s="52"/>
      <c r="O55" s="52"/>
    </row>
    <row r="56" spans="1:15" s="51" customFormat="1" ht="15" customHeight="1" x14ac:dyDescent="0.2">
      <c r="A56" s="30"/>
      <c r="B56" s="55" t="s">
        <v>525</v>
      </c>
      <c r="C56" s="53" t="s">
        <v>526</v>
      </c>
      <c r="D56" s="258">
        <v>1</v>
      </c>
      <c r="E56" s="258">
        <v>36</v>
      </c>
      <c r="F56" s="241">
        <f t="shared" si="2"/>
        <v>18.5</v>
      </c>
      <c r="G56" s="74">
        <v>1.42</v>
      </c>
      <c r="H56" s="192">
        <v>0.21</v>
      </c>
      <c r="I56" s="193">
        <f t="shared" si="0"/>
        <v>0.29819999999999997</v>
      </c>
      <c r="J56" s="193">
        <f t="shared" si="1"/>
        <v>1.7181999999999999</v>
      </c>
      <c r="K56" s="193">
        <f t="shared" si="3"/>
        <v>5.5166999999999993</v>
      </c>
      <c r="L56" s="193">
        <f t="shared" si="4"/>
        <v>31.7867</v>
      </c>
      <c r="M56" s="30"/>
      <c r="N56" s="52"/>
      <c r="O56" s="52"/>
    </row>
    <row r="57" spans="1:15" s="51" customFormat="1" ht="15" customHeight="1" x14ac:dyDescent="0.2">
      <c r="A57" s="30"/>
      <c r="B57" s="55" t="s">
        <v>527</v>
      </c>
      <c r="C57" s="53" t="s">
        <v>528</v>
      </c>
      <c r="D57" s="258">
        <v>1</v>
      </c>
      <c r="E57" s="258">
        <v>24</v>
      </c>
      <c r="F57" s="241">
        <f t="shared" si="2"/>
        <v>12.5</v>
      </c>
      <c r="G57" s="74">
        <v>2.73</v>
      </c>
      <c r="H57" s="192">
        <v>0.21</v>
      </c>
      <c r="I57" s="193">
        <f t="shared" si="0"/>
        <v>0.57329999999999992</v>
      </c>
      <c r="J57" s="193">
        <f t="shared" si="1"/>
        <v>3.3033000000000001</v>
      </c>
      <c r="K57" s="193">
        <f t="shared" si="3"/>
        <v>7.1662499999999989</v>
      </c>
      <c r="L57" s="193">
        <f t="shared" si="4"/>
        <v>41.291250000000005</v>
      </c>
      <c r="M57" s="30"/>
      <c r="N57" s="52"/>
      <c r="O57" s="52"/>
    </row>
    <row r="58" spans="1:15" s="51" customFormat="1" ht="15" customHeight="1" x14ac:dyDescent="0.2">
      <c r="A58" s="30"/>
      <c r="B58" s="55" t="s">
        <v>530</v>
      </c>
      <c r="C58" s="53" t="s">
        <v>531</v>
      </c>
      <c r="D58" s="258">
        <v>1</v>
      </c>
      <c r="E58" s="258">
        <v>6</v>
      </c>
      <c r="F58" s="241">
        <f t="shared" si="2"/>
        <v>3.5</v>
      </c>
      <c r="G58" s="74">
        <v>3.02</v>
      </c>
      <c r="H58" s="192">
        <v>0.21</v>
      </c>
      <c r="I58" s="193">
        <f t="shared" si="0"/>
        <v>0.63419999999999999</v>
      </c>
      <c r="J58" s="193">
        <f t="shared" si="1"/>
        <v>3.6541999999999999</v>
      </c>
      <c r="K58" s="193">
        <f t="shared" si="3"/>
        <v>2.2197</v>
      </c>
      <c r="L58" s="193">
        <f t="shared" si="4"/>
        <v>12.7897</v>
      </c>
      <c r="M58" s="30"/>
      <c r="N58" s="52"/>
      <c r="O58" s="52"/>
    </row>
    <row r="59" spans="1:15" s="51" customFormat="1" ht="15" customHeight="1" x14ac:dyDescent="0.2">
      <c r="A59" s="30"/>
      <c r="B59" s="55" t="s">
        <v>540</v>
      </c>
      <c r="C59" s="53" t="s">
        <v>531</v>
      </c>
      <c r="D59" s="258">
        <v>1</v>
      </c>
      <c r="E59" s="258">
        <v>4</v>
      </c>
      <c r="F59" s="241">
        <f t="shared" si="2"/>
        <v>2.5</v>
      </c>
      <c r="G59" s="74">
        <v>2.57</v>
      </c>
      <c r="H59" s="192">
        <v>0.21</v>
      </c>
      <c r="I59" s="193">
        <f t="shared" si="0"/>
        <v>0.53969999999999996</v>
      </c>
      <c r="J59" s="193">
        <f t="shared" si="1"/>
        <v>3.1096999999999997</v>
      </c>
      <c r="K59" s="193">
        <f t="shared" si="3"/>
        <v>1.3492499999999998</v>
      </c>
      <c r="L59" s="193">
        <f t="shared" si="4"/>
        <v>7.7742499999999994</v>
      </c>
      <c r="M59" s="30"/>
      <c r="N59" s="52"/>
      <c r="O59" s="52"/>
    </row>
    <row r="60" spans="1:15" s="51" customFormat="1" ht="15" customHeight="1" x14ac:dyDescent="0.2">
      <c r="A60" s="30"/>
      <c r="B60" s="55" t="s">
        <v>542</v>
      </c>
      <c r="C60" s="53" t="s">
        <v>543</v>
      </c>
      <c r="D60" s="258">
        <v>1</v>
      </c>
      <c r="E60" s="258">
        <v>9</v>
      </c>
      <c r="F60" s="241">
        <f t="shared" si="2"/>
        <v>5</v>
      </c>
      <c r="G60" s="74">
        <v>2.88</v>
      </c>
      <c r="H60" s="192">
        <v>0.21</v>
      </c>
      <c r="I60" s="193">
        <f t="shared" si="0"/>
        <v>0.6048</v>
      </c>
      <c r="J60" s="193">
        <f t="shared" si="1"/>
        <v>3.4847999999999999</v>
      </c>
      <c r="K60" s="193">
        <f t="shared" si="3"/>
        <v>3.024</v>
      </c>
      <c r="L60" s="193">
        <f t="shared" si="4"/>
        <v>17.423999999999999</v>
      </c>
      <c r="M60" s="30"/>
      <c r="N60" s="52"/>
      <c r="O60" s="52"/>
    </row>
    <row r="61" spans="1:15" s="51" customFormat="1" ht="15" customHeight="1" x14ac:dyDescent="0.2">
      <c r="A61" s="30"/>
      <c r="B61" s="55" t="s">
        <v>547</v>
      </c>
      <c r="C61" s="53" t="s">
        <v>548</v>
      </c>
      <c r="D61" s="258">
        <v>1</v>
      </c>
      <c r="E61" s="258">
        <v>3</v>
      </c>
      <c r="F61" s="241">
        <f t="shared" si="2"/>
        <v>2</v>
      </c>
      <c r="G61" s="74">
        <v>5.51</v>
      </c>
      <c r="H61" s="192">
        <v>0.21</v>
      </c>
      <c r="I61" s="193">
        <f t="shared" si="0"/>
        <v>1.1571</v>
      </c>
      <c r="J61" s="193">
        <f t="shared" si="1"/>
        <v>6.6670999999999996</v>
      </c>
      <c r="K61" s="193">
        <f t="shared" si="3"/>
        <v>2.3142</v>
      </c>
      <c r="L61" s="193">
        <f t="shared" si="4"/>
        <v>13.334199999999999</v>
      </c>
      <c r="M61" s="30"/>
      <c r="N61" s="52"/>
      <c r="O61" s="52"/>
    </row>
    <row r="62" spans="1:15" s="51" customFormat="1" ht="15" customHeight="1" x14ac:dyDescent="0.2">
      <c r="A62" s="30"/>
      <c r="B62" s="55" t="s">
        <v>549</v>
      </c>
      <c r="C62" s="53" t="s">
        <v>18</v>
      </c>
      <c r="D62" s="258">
        <v>1</v>
      </c>
      <c r="E62" s="258">
        <v>4</v>
      </c>
      <c r="F62" s="241">
        <f t="shared" si="2"/>
        <v>2.5</v>
      </c>
      <c r="G62" s="74">
        <v>1.82</v>
      </c>
      <c r="H62" s="192">
        <v>0.21</v>
      </c>
      <c r="I62" s="193">
        <f t="shared" si="0"/>
        <v>0.38219999999999998</v>
      </c>
      <c r="J62" s="193">
        <f t="shared" si="1"/>
        <v>2.2021999999999999</v>
      </c>
      <c r="K62" s="193">
        <f t="shared" si="3"/>
        <v>0.95550000000000002</v>
      </c>
      <c r="L62" s="193">
        <f t="shared" si="4"/>
        <v>5.5054999999999996</v>
      </c>
      <c r="M62" s="30"/>
      <c r="N62" s="52"/>
      <c r="O62" s="52"/>
    </row>
    <row r="63" spans="1:15" s="51" customFormat="1" ht="15" customHeight="1" x14ac:dyDescent="0.2">
      <c r="A63" s="30"/>
      <c r="B63" s="55" t="s">
        <v>550</v>
      </c>
      <c r="C63" s="53" t="s">
        <v>551</v>
      </c>
      <c r="D63" s="258">
        <v>1</v>
      </c>
      <c r="E63" s="258">
        <v>3</v>
      </c>
      <c r="F63" s="241">
        <f t="shared" si="2"/>
        <v>2</v>
      </c>
      <c r="G63" s="74">
        <v>4.7300000000000004</v>
      </c>
      <c r="H63" s="192">
        <v>0.21</v>
      </c>
      <c r="I63" s="193">
        <f t="shared" si="0"/>
        <v>0.99330000000000007</v>
      </c>
      <c r="J63" s="193">
        <f t="shared" si="1"/>
        <v>5.7233000000000001</v>
      </c>
      <c r="K63" s="193">
        <f t="shared" si="3"/>
        <v>1.9866000000000001</v>
      </c>
      <c r="L63" s="193">
        <f t="shared" si="4"/>
        <v>11.4466</v>
      </c>
      <c r="M63" s="30"/>
      <c r="N63" s="52"/>
      <c r="O63" s="52"/>
    </row>
    <row r="64" spans="1:15" s="51" customFormat="1" ht="15" customHeight="1" x14ac:dyDescent="0.2">
      <c r="A64" s="30"/>
      <c r="B64" s="55" t="s">
        <v>552</v>
      </c>
      <c r="C64" s="53" t="s">
        <v>553</v>
      </c>
      <c r="D64" s="258">
        <v>1</v>
      </c>
      <c r="E64" s="258">
        <v>6</v>
      </c>
      <c r="F64" s="241">
        <f t="shared" si="2"/>
        <v>3.5</v>
      </c>
      <c r="G64" s="74">
        <v>0.96</v>
      </c>
      <c r="H64" s="192">
        <v>0.21</v>
      </c>
      <c r="I64" s="193">
        <f t="shared" si="0"/>
        <v>0.20159999999999997</v>
      </c>
      <c r="J64" s="193">
        <f t="shared" si="1"/>
        <v>1.1616</v>
      </c>
      <c r="K64" s="193">
        <f t="shared" si="3"/>
        <v>0.70559999999999989</v>
      </c>
      <c r="L64" s="193">
        <f t="shared" si="4"/>
        <v>4.0655999999999999</v>
      </c>
      <c r="M64" s="30"/>
      <c r="N64" s="52"/>
      <c r="O64" s="52"/>
    </row>
    <row r="65" spans="1:15" s="51" customFormat="1" ht="15" customHeight="1" x14ac:dyDescent="0.2">
      <c r="A65" s="30"/>
      <c r="B65" s="55" t="s">
        <v>554</v>
      </c>
      <c r="C65" s="53" t="s">
        <v>555</v>
      </c>
      <c r="D65" s="258">
        <v>1</v>
      </c>
      <c r="E65" s="258">
        <v>6</v>
      </c>
      <c r="F65" s="241">
        <f t="shared" si="2"/>
        <v>3.5</v>
      </c>
      <c r="G65" s="74">
        <v>5.67</v>
      </c>
      <c r="H65" s="192">
        <v>0.21</v>
      </c>
      <c r="I65" s="193">
        <f t="shared" si="0"/>
        <v>1.1906999999999999</v>
      </c>
      <c r="J65" s="193">
        <f t="shared" si="1"/>
        <v>6.8606999999999996</v>
      </c>
      <c r="K65" s="193">
        <f t="shared" si="3"/>
        <v>4.1674499999999997</v>
      </c>
      <c r="L65" s="193">
        <f t="shared" si="4"/>
        <v>24.012449999999998</v>
      </c>
      <c r="M65" s="30"/>
      <c r="N65" s="52"/>
      <c r="O65" s="52"/>
    </row>
    <row r="66" spans="1:15" s="51" customFormat="1" ht="25.5" x14ac:dyDescent="0.2">
      <c r="A66" s="30"/>
      <c r="B66" s="55" t="s">
        <v>559</v>
      </c>
      <c r="C66" s="53" t="s">
        <v>560</v>
      </c>
      <c r="D66" s="258">
        <v>1</v>
      </c>
      <c r="E66" s="258">
        <v>5</v>
      </c>
      <c r="F66" s="241">
        <f t="shared" si="2"/>
        <v>3</v>
      </c>
      <c r="G66" s="74">
        <v>17.97</v>
      </c>
      <c r="H66" s="192">
        <v>0.21</v>
      </c>
      <c r="I66" s="193">
        <f t="shared" si="0"/>
        <v>3.7736999999999998</v>
      </c>
      <c r="J66" s="193">
        <f t="shared" si="1"/>
        <v>21.743699999999997</v>
      </c>
      <c r="K66" s="193">
        <f t="shared" si="3"/>
        <v>11.321099999999999</v>
      </c>
      <c r="L66" s="193">
        <f t="shared" si="4"/>
        <v>65.231099999999998</v>
      </c>
      <c r="M66" s="30"/>
      <c r="N66" s="52"/>
      <c r="O66" s="52"/>
    </row>
    <row r="67" spans="1:15" s="51" customFormat="1" ht="15" customHeight="1" x14ac:dyDescent="0.2">
      <c r="A67" s="30"/>
      <c r="B67" s="55" t="s">
        <v>563</v>
      </c>
      <c r="C67" s="53" t="s">
        <v>564</v>
      </c>
      <c r="D67" s="258">
        <v>1</v>
      </c>
      <c r="E67" s="259">
        <v>4</v>
      </c>
      <c r="F67" s="241">
        <f t="shared" si="2"/>
        <v>2.5</v>
      </c>
      <c r="G67" s="195">
        <v>12.95</v>
      </c>
      <c r="H67" s="192">
        <v>0.21</v>
      </c>
      <c r="I67" s="193">
        <f t="shared" si="0"/>
        <v>2.7194999999999996</v>
      </c>
      <c r="J67" s="193">
        <f t="shared" si="1"/>
        <v>15.669499999999999</v>
      </c>
      <c r="K67" s="193">
        <f t="shared" si="3"/>
        <v>6.7987499999999992</v>
      </c>
      <c r="L67" s="193">
        <f t="shared" si="4"/>
        <v>39.173749999999998</v>
      </c>
      <c r="M67" s="30"/>
      <c r="N67" s="52"/>
      <c r="O67" s="52"/>
    </row>
    <row r="68" spans="1:15" s="32" customFormat="1" ht="15" customHeight="1" x14ac:dyDescent="0.2">
      <c r="A68" s="30"/>
      <c r="B68" s="55"/>
      <c r="C68" s="74"/>
      <c r="D68" s="258"/>
      <c r="E68" s="259"/>
      <c r="F68" s="241"/>
      <c r="G68" s="195"/>
      <c r="H68" s="192"/>
      <c r="I68" s="193"/>
      <c r="J68" s="193"/>
      <c r="K68" s="193">
        <f t="shared" si="3"/>
        <v>0</v>
      </c>
      <c r="L68" s="193">
        <f t="shared" si="4"/>
        <v>0</v>
      </c>
      <c r="M68" s="30"/>
      <c r="N68" s="2"/>
      <c r="O68" s="2"/>
    </row>
    <row r="69" spans="1:15" s="32" customFormat="1" ht="15" customHeight="1" x14ac:dyDescent="0.2">
      <c r="A69" s="48"/>
      <c r="B69" s="49"/>
      <c r="C69" s="182"/>
      <c r="D69" s="50"/>
      <c r="E69" s="50"/>
      <c r="F69" s="75"/>
      <c r="G69" s="182"/>
      <c r="H69" s="196"/>
      <c r="I69" s="196"/>
      <c r="J69" s="182"/>
      <c r="K69" s="197">
        <f>SUM(K5:K68)</f>
        <v>872.46809999999982</v>
      </c>
      <c r="L69" s="197">
        <f>SUM(L5:L68)</f>
        <v>5027.0781000000043</v>
      </c>
      <c r="M69" s="48"/>
    </row>
    <row r="70" spans="1:15" s="32" customFormat="1" ht="15" customHeight="1" x14ac:dyDescent="0.2">
      <c r="A70" s="48"/>
      <c r="B70" s="49"/>
      <c r="C70" s="182"/>
      <c r="D70" s="50"/>
      <c r="E70" s="50"/>
      <c r="F70" s="75"/>
      <c r="G70" s="182"/>
      <c r="H70" s="196"/>
      <c r="I70" s="196"/>
      <c r="J70" s="182"/>
      <c r="K70" s="198" t="s">
        <v>351</v>
      </c>
      <c r="L70" s="197">
        <f>SUM(L69-K69)</f>
        <v>4154.6100000000042</v>
      </c>
      <c r="M70" s="48"/>
    </row>
    <row r="71" spans="1:15" ht="15" customHeight="1" x14ac:dyDescent="0.2">
      <c r="B71" s="49"/>
      <c r="D71" s="50"/>
      <c r="E71" s="50"/>
      <c r="F71" s="75"/>
    </row>
    <row r="72" spans="1:15" ht="15" customHeight="1" x14ac:dyDescent="0.2">
      <c r="B72" s="49"/>
      <c r="F72" s="75"/>
    </row>
    <row r="73" spans="1:15" ht="15" customHeight="1" x14ac:dyDescent="0.2">
      <c r="B73" s="49"/>
      <c r="F73" s="75"/>
    </row>
    <row r="74" spans="1:15" ht="15" customHeight="1" x14ac:dyDescent="0.2">
      <c r="B74" s="49"/>
      <c r="F74" s="75"/>
    </row>
    <row r="75" spans="1:15" ht="15" customHeight="1" x14ac:dyDescent="0.2">
      <c r="B75" s="49"/>
      <c r="F75" s="75"/>
    </row>
    <row r="76" spans="1:15" ht="15" customHeight="1" x14ac:dyDescent="0.2">
      <c r="B76" s="49"/>
      <c r="F76" s="75"/>
    </row>
    <row r="77" spans="1:15" ht="15" customHeight="1" x14ac:dyDescent="0.2">
      <c r="B77" s="49"/>
      <c r="F77" s="75"/>
    </row>
    <row r="78" spans="1:15" ht="15" customHeight="1" x14ac:dyDescent="0.2">
      <c r="B78" s="49"/>
      <c r="F78" s="75"/>
    </row>
    <row r="79" spans="1:15" ht="20.100000000000001" customHeight="1" x14ac:dyDescent="0.2">
      <c r="B79" s="49"/>
    </row>
    <row r="80" spans="1:15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</sheetData>
  <pageMargins left="0.7" right="0.7" top="0.75" bottom="0.75" header="0.3" footer="0.3"/>
  <pageSetup paperSize="9" scale="6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opLeftCell="A9" workbookViewId="0">
      <selection activeCell="B3" sqref="B3:L43"/>
    </sheetView>
  </sheetViews>
  <sheetFormatPr baseColWidth="10" defaultRowHeight="12.75" x14ac:dyDescent="0.2"/>
  <cols>
    <col min="2" max="2" width="26.5703125" customWidth="1"/>
    <col min="3" max="4" width="22.42578125" customWidth="1"/>
    <col min="12" max="12" width="11.85546875" bestFit="1" customWidth="1"/>
  </cols>
  <sheetData>
    <row r="3" spans="1:15" ht="39" thickBot="1" x14ac:dyDescent="0.25">
      <c r="B3" s="199" t="s">
        <v>604</v>
      </c>
      <c r="C3" s="31"/>
      <c r="D3" s="31"/>
      <c r="E3" s="199" t="s">
        <v>19</v>
      </c>
      <c r="F3" s="199"/>
      <c r="G3" s="31"/>
      <c r="H3" s="200">
        <f>L42</f>
        <v>3436.4632300000007</v>
      </c>
      <c r="I3" s="200"/>
      <c r="J3" s="31" t="s">
        <v>20</v>
      </c>
      <c r="K3" s="157"/>
      <c r="L3" s="157"/>
    </row>
    <row r="4" spans="1:15" ht="105.75" thickBot="1" x14ac:dyDescent="0.25">
      <c r="A4" s="76" t="s">
        <v>12</v>
      </c>
      <c r="B4" s="201" t="s">
        <v>13</v>
      </c>
      <c r="C4" s="78" t="s">
        <v>3</v>
      </c>
      <c r="D4" s="78" t="s">
        <v>631</v>
      </c>
      <c r="E4" s="78" t="s">
        <v>605</v>
      </c>
      <c r="F4" s="222" t="s">
        <v>640</v>
      </c>
      <c r="G4" s="78" t="s">
        <v>47</v>
      </c>
      <c r="H4" s="78" t="s">
        <v>4</v>
      </c>
      <c r="I4" s="78" t="s">
        <v>48</v>
      </c>
      <c r="J4" s="78" t="s">
        <v>46</v>
      </c>
      <c r="K4" s="78" t="s">
        <v>49</v>
      </c>
      <c r="L4" s="78" t="s">
        <v>50</v>
      </c>
      <c r="M4" s="77" t="s">
        <v>15</v>
      </c>
      <c r="N4" s="77" t="s">
        <v>16</v>
      </c>
      <c r="O4" s="79" t="s">
        <v>17</v>
      </c>
    </row>
    <row r="5" spans="1:15" ht="15.75" thickBot="1" x14ac:dyDescent="0.25">
      <c r="A5" s="6"/>
      <c r="B5" s="63" t="s">
        <v>567</v>
      </c>
      <c r="C5" s="63" t="s">
        <v>568</v>
      </c>
      <c r="D5" s="260">
        <v>1</v>
      </c>
      <c r="E5" s="260">
        <v>48</v>
      </c>
      <c r="F5" s="241">
        <f>(D5+E5)/2</f>
        <v>24.5</v>
      </c>
      <c r="G5" s="173">
        <v>1.38</v>
      </c>
      <c r="H5" s="202">
        <v>0.21</v>
      </c>
      <c r="I5" s="153">
        <f>G5*H5</f>
        <v>0.28979999999999995</v>
      </c>
      <c r="J5" s="153">
        <f>G5+G5*H5</f>
        <v>1.6698</v>
      </c>
      <c r="K5" s="153">
        <f>F5*I5</f>
        <v>7.1000999999999985</v>
      </c>
      <c r="L5" s="153">
        <f>F5*J5</f>
        <v>40.9101</v>
      </c>
      <c r="M5" s="2"/>
      <c r="N5" s="2"/>
      <c r="O5" s="7"/>
    </row>
    <row r="6" spans="1:15" ht="15.75" thickBot="1" x14ac:dyDescent="0.25">
      <c r="A6" s="6"/>
      <c r="B6" s="64" t="s">
        <v>569</v>
      </c>
      <c r="C6" s="63" t="s">
        <v>570</v>
      </c>
      <c r="D6" s="260">
        <v>1</v>
      </c>
      <c r="E6" s="260">
        <v>30</v>
      </c>
      <c r="F6" s="241">
        <f t="shared" ref="F6:F40" si="0">(D6+E6)/2</f>
        <v>15.5</v>
      </c>
      <c r="G6" s="173">
        <v>1.97</v>
      </c>
      <c r="H6" s="202">
        <v>0.21</v>
      </c>
      <c r="I6" s="153">
        <f t="shared" ref="I6:I40" si="1">G6*H6</f>
        <v>0.41369999999999996</v>
      </c>
      <c r="J6" s="153">
        <f t="shared" ref="J6:J40" si="2">G6+G6*H6</f>
        <v>2.3837000000000002</v>
      </c>
      <c r="K6" s="153">
        <f t="shared" ref="K6:K40" si="3">F6*I6</f>
        <v>6.4123499999999991</v>
      </c>
      <c r="L6" s="153">
        <f t="shared" ref="L6:L40" si="4">F6*J6</f>
        <v>36.94735</v>
      </c>
      <c r="M6" s="2"/>
      <c r="N6" s="2"/>
      <c r="O6" s="7"/>
    </row>
    <row r="7" spans="1:15" ht="15.75" thickBot="1" x14ac:dyDescent="0.25">
      <c r="A7" s="80"/>
      <c r="B7" s="81" t="s">
        <v>571</v>
      </c>
      <c r="C7" s="82" t="s">
        <v>572</v>
      </c>
      <c r="D7" s="261">
        <v>1</v>
      </c>
      <c r="E7" s="261">
        <v>6</v>
      </c>
      <c r="F7" s="241">
        <f t="shared" si="0"/>
        <v>3.5</v>
      </c>
      <c r="G7" s="203">
        <v>1.18</v>
      </c>
      <c r="H7" s="202">
        <v>0.21</v>
      </c>
      <c r="I7" s="153">
        <f t="shared" si="1"/>
        <v>0.24779999999999996</v>
      </c>
      <c r="J7" s="153">
        <f t="shared" si="2"/>
        <v>1.4278</v>
      </c>
      <c r="K7" s="153">
        <f t="shared" si="3"/>
        <v>0.86729999999999985</v>
      </c>
      <c r="L7" s="153">
        <f t="shared" si="4"/>
        <v>4.9973000000000001</v>
      </c>
      <c r="M7" s="83"/>
      <c r="N7" s="83"/>
      <c r="O7" s="84"/>
    </row>
    <row r="8" spans="1:15" ht="15.75" thickBot="1" x14ac:dyDescent="0.25">
      <c r="A8" s="6"/>
      <c r="B8" s="64" t="s">
        <v>573</v>
      </c>
      <c r="C8" s="63" t="s">
        <v>574</v>
      </c>
      <c r="D8" s="260">
        <v>1</v>
      </c>
      <c r="E8" s="260">
        <v>36</v>
      </c>
      <c r="F8" s="241">
        <f t="shared" si="0"/>
        <v>18.5</v>
      </c>
      <c r="G8" s="173">
        <v>1.94</v>
      </c>
      <c r="H8" s="202">
        <v>0.21</v>
      </c>
      <c r="I8" s="153">
        <f t="shared" si="1"/>
        <v>0.40739999999999998</v>
      </c>
      <c r="J8" s="153">
        <f t="shared" si="2"/>
        <v>2.3473999999999999</v>
      </c>
      <c r="K8" s="153">
        <f t="shared" si="3"/>
        <v>7.5368999999999993</v>
      </c>
      <c r="L8" s="153">
        <f t="shared" si="4"/>
        <v>43.426899999999996</v>
      </c>
      <c r="M8" s="2"/>
      <c r="N8" s="2"/>
      <c r="O8" s="7"/>
    </row>
    <row r="9" spans="1:15" ht="15.75" thickBot="1" x14ac:dyDescent="0.25">
      <c r="A9" s="6"/>
      <c r="B9" s="64" t="s">
        <v>575</v>
      </c>
      <c r="C9" s="63" t="s">
        <v>574</v>
      </c>
      <c r="D9" s="260">
        <v>1</v>
      </c>
      <c r="E9" s="260">
        <v>12</v>
      </c>
      <c r="F9" s="241">
        <f t="shared" si="0"/>
        <v>6.5</v>
      </c>
      <c r="G9" s="147">
        <v>2.0099999999999998</v>
      </c>
      <c r="H9" s="202">
        <v>0.21</v>
      </c>
      <c r="I9" s="153">
        <f t="shared" si="1"/>
        <v>0.42209999999999992</v>
      </c>
      <c r="J9" s="153">
        <f t="shared" si="2"/>
        <v>2.4320999999999997</v>
      </c>
      <c r="K9" s="153">
        <f t="shared" si="3"/>
        <v>2.7436499999999997</v>
      </c>
      <c r="L9" s="153">
        <f t="shared" si="4"/>
        <v>15.808649999999998</v>
      </c>
      <c r="M9" s="2"/>
      <c r="N9" s="2"/>
      <c r="O9" s="7"/>
    </row>
    <row r="10" spans="1:15" ht="15.75" thickBot="1" x14ac:dyDescent="0.25">
      <c r="A10" s="6"/>
      <c r="B10" s="64" t="s">
        <v>576</v>
      </c>
      <c r="C10" s="63" t="s">
        <v>577</v>
      </c>
      <c r="D10" s="260">
        <v>1</v>
      </c>
      <c r="E10" s="260">
        <v>48</v>
      </c>
      <c r="F10" s="241">
        <f t="shared" si="0"/>
        <v>24.5</v>
      </c>
      <c r="G10" s="147">
        <v>1.1100000000000001</v>
      </c>
      <c r="H10" s="202">
        <v>0.21</v>
      </c>
      <c r="I10" s="153">
        <f t="shared" si="1"/>
        <v>0.2331</v>
      </c>
      <c r="J10" s="153">
        <f t="shared" si="2"/>
        <v>1.3431000000000002</v>
      </c>
      <c r="K10" s="153">
        <f t="shared" si="3"/>
        <v>5.7109500000000004</v>
      </c>
      <c r="L10" s="153">
        <f t="shared" si="4"/>
        <v>32.905950000000004</v>
      </c>
      <c r="M10" s="2"/>
      <c r="N10" s="2"/>
      <c r="O10" s="7"/>
    </row>
    <row r="11" spans="1:15" ht="15.75" thickBot="1" x14ac:dyDescent="0.25">
      <c r="A11" s="6"/>
      <c r="B11" s="64" t="s">
        <v>578</v>
      </c>
      <c r="C11" s="63" t="s">
        <v>574</v>
      </c>
      <c r="D11" s="260">
        <v>1</v>
      </c>
      <c r="E11" s="260">
        <v>48</v>
      </c>
      <c r="F11" s="241">
        <f t="shared" si="0"/>
        <v>24.5</v>
      </c>
      <c r="G11" s="147">
        <v>1.7</v>
      </c>
      <c r="H11" s="202">
        <v>0.21</v>
      </c>
      <c r="I11" s="153">
        <f t="shared" si="1"/>
        <v>0.35699999999999998</v>
      </c>
      <c r="J11" s="153">
        <f t="shared" si="2"/>
        <v>2.0569999999999999</v>
      </c>
      <c r="K11" s="153">
        <f t="shared" si="3"/>
        <v>8.7464999999999993</v>
      </c>
      <c r="L11" s="153">
        <f t="shared" si="4"/>
        <v>50.396499999999996</v>
      </c>
      <c r="M11" s="2"/>
      <c r="N11" s="2"/>
      <c r="O11" s="7"/>
    </row>
    <row r="12" spans="1:15" ht="15.75" thickBot="1" x14ac:dyDescent="0.25">
      <c r="A12" s="85"/>
      <c r="B12" s="66" t="s">
        <v>579</v>
      </c>
      <c r="C12" s="63" t="s">
        <v>580</v>
      </c>
      <c r="D12" s="260">
        <v>1</v>
      </c>
      <c r="E12" s="260">
        <v>30</v>
      </c>
      <c r="F12" s="241">
        <f t="shared" si="0"/>
        <v>15.5</v>
      </c>
      <c r="G12" s="204">
        <v>0.55000000000000004</v>
      </c>
      <c r="H12" s="202">
        <v>0.21</v>
      </c>
      <c r="I12" s="153">
        <f t="shared" si="1"/>
        <v>0.11550000000000001</v>
      </c>
      <c r="J12" s="153">
        <f t="shared" si="2"/>
        <v>0.66550000000000009</v>
      </c>
      <c r="K12" s="153">
        <f t="shared" si="3"/>
        <v>1.7902500000000001</v>
      </c>
      <c r="L12" s="153">
        <f t="shared" si="4"/>
        <v>10.315250000000001</v>
      </c>
      <c r="M12" s="21"/>
      <c r="N12" s="21"/>
      <c r="O12" s="22"/>
    </row>
    <row r="13" spans="1:15" ht="15.75" thickBot="1" x14ac:dyDescent="0.25">
      <c r="A13" s="86"/>
      <c r="B13" s="87" t="s">
        <v>581</v>
      </c>
      <c r="C13" s="63" t="s">
        <v>582</v>
      </c>
      <c r="D13" s="260">
        <v>1</v>
      </c>
      <c r="E13" s="260">
        <v>4</v>
      </c>
      <c r="F13" s="241">
        <f t="shared" si="0"/>
        <v>2.5</v>
      </c>
      <c r="G13" s="204">
        <v>4.17</v>
      </c>
      <c r="H13" s="202">
        <v>0.21</v>
      </c>
      <c r="I13" s="153">
        <f t="shared" si="1"/>
        <v>0.87569999999999992</v>
      </c>
      <c r="J13" s="153">
        <f t="shared" si="2"/>
        <v>5.0457000000000001</v>
      </c>
      <c r="K13" s="153">
        <f t="shared" si="3"/>
        <v>2.1892499999999999</v>
      </c>
      <c r="L13" s="153">
        <f t="shared" si="4"/>
        <v>12.61425</v>
      </c>
      <c r="M13" s="21"/>
      <c r="N13" s="21"/>
      <c r="O13" s="22"/>
    </row>
    <row r="14" spans="1:15" ht="15.75" thickBot="1" x14ac:dyDescent="0.25">
      <c r="A14" s="86"/>
      <c r="B14" s="87" t="s">
        <v>583</v>
      </c>
      <c r="C14" s="63" t="s">
        <v>128</v>
      </c>
      <c r="D14" s="260">
        <v>1</v>
      </c>
      <c r="E14" s="260">
        <v>35</v>
      </c>
      <c r="F14" s="241">
        <f t="shared" si="0"/>
        <v>18</v>
      </c>
      <c r="G14" s="204">
        <v>0.59</v>
      </c>
      <c r="H14" s="202">
        <v>0.21</v>
      </c>
      <c r="I14" s="153">
        <f t="shared" si="1"/>
        <v>0.12389999999999998</v>
      </c>
      <c r="J14" s="153">
        <f t="shared" si="2"/>
        <v>0.71389999999999998</v>
      </c>
      <c r="K14" s="153">
        <f t="shared" si="3"/>
        <v>2.2301999999999995</v>
      </c>
      <c r="L14" s="153">
        <f t="shared" si="4"/>
        <v>12.850199999999999</v>
      </c>
      <c r="M14" s="21"/>
      <c r="N14" s="21"/>
      <c r="O14" s="22"/>
    </row>
    <row r="15" spans="1:15" ht="15.75" thickBot="1" x14ac:dyDescent="0.25">
      <c r="A15" s="88"/>
      <c r="B15" s="89" t="s">
        <v>584</v>
      </c>
      <c r="C15" s="63" t="s">
        <v>585</v>
      </c>
      <c r="D15" s="260">
        <v>1</v>
      </c>
      <c r="E15" s="261">
        <v>24</v>
      </c>
      <c r="F15" s="241">
        <f t="shared" si="0"/>
        <v>12.5</v>
      </c>
      <c r="G15" s="205">
        <v>1.87</v>
      </c>
      <c r="H15" s="202">
        <v>0.04</v>
      </c>
      <c r="I15" s="153">
        <f t="shared" si="1"/>
        <v>7.4800000000000005E-2</v>
      </c>
      <c r="J15" s="153">
        <f t="shared" si="2"/>
        <v>1.9448000000000001</v>
      </c>
      <c r="K15" s="153">
        <f t="shared" si="3"/>
        <v>0.93500000000000005</v>
      </c>
      <c r="L15" s="153">
        <f t="shared" si="4"/>
        <v>24.310000000000002</v>
      </c>
      <c r="M15" s="90"/>
      <c r="N15" s="90"/>
      <c r="O15" s="91"/>
    </row>
    <row r="16" spans="1:15" ht="15.75" thickBot="1" x14ac:dyDescent="0.25">
      <c r="A16" s="88"/>
      <c r="B16" s="89" t="s">
        <v>586</v>
      </c>
      <c r="C16" s="63" t="s">
        <v>587</v>
      </c>
      <c r="D16" s="260">
        <v>1</v>
      </c>
      <c r="E16" s="261">
        <v>24</v>
      </c>
      <c r="F16" s="241">
        <f t="shared" si="0"/>
        <v>12.5</v>
      </c>
      <c r="G16" s="205">
        <v>3.74</v>
      </c>
      <c r="H16" s="202">
        <v>0.04</v>
      </c>
      <c r="I16" s="153">
        <f t="shared" si="1"/>
        <v>0.14960000000000001</v>
      </c>
      <c r="J16" s="153">
        <f t="shared" si="2"/>
        <v>3.8896000000000002</v>
      </c>
      <c r="K16" s="153">
        <f t="shared" si="3"/>
        <v>1.87</v>
      </c>
      <c r="L16" s="153">
        <f t="shared" si="4"/>
        <v>48.620000000000005</v>
      </c>
      <c r="M16" s="90"/>
      <c r="N16" s="90"/>
      <c r="O16" s="91"/>
    </row>
    <row r="17" spans="1:15" ht="15.75" thickBot="1" x14ac:dyDescent="0.25">
      <c r="A17" s="88"/>
      <c r="B17" s="89" t="s">
        <v>588</v>
      </c>
      <c r="C17" s="82" t="s">
        <v>589</v>
      </c>
      <c r="D17" s="261">
        <v>1</v>
      </c>
      <c r="E17" s="261">
        <v>36</v>
      </c>
      <c r="F17" s="241">
        <f t="shared" si="0"/>
        <v>18.5</v>
      </c>
      <c r="G17" s="205">
        <v>0.75</v>
      </c>
      <c r="H17" s="202">
        <v>0.21</v>
      </c>
      <c r="I17" s="153">
        <f t="shared" si="1"/>
        <v>0.1575</v>
      </c>
      <c r="J17" s="153">
        <f t="shared" si="2"/>
        <v>0.90749999999999997</v>
      </c>
      <c r="K17" s="153">
        <f t="shared" si="3"/>
        <v>2.9137499999999998</v>
      </c>
      <c r="L17" s="153">
        <f t="shared" si="4"/>
        <v>16.78875</v>
      </c>
      <c r="M17" s="90"/>
      <c r="N17" s="90"/>
      <c r="O17" s="91"/>
    </row>
    <row r="18" spans="1:15" ht="15.75" thickBot="1" x14ac:dyDescent="0.25">
      <c r="A18" s="86"/>
      <c r="B18" s="87" t="s">
        <v>590</v>
      </c>
      <c r="C18" s="63" t="s">
        <v>591</v>
      </c>
      <c r="D18" s="260">
        <v>1</v>
      </c>
      <c r="E18" s="260">
        <v>12</v>
      </c>
      <c r="F18" s="241">
        <f t="shared" si="0"/>
        <v>6.5</v>
      </c>
      <c r="G18" s="204">
        <v>1.54</v>
      </c>
      <c r="H18" s="202">
        <v>0.21</v>
      </c>
      <c r="I18" s="153">
        <f t="shared" si="1"/>
        <v>0.32340000000000002</v>
      </c>
      <c r="J18" s="153">
        <f t="shared" si="2"/>
        <v>1.8633999999999999</v>
      </c>
      <c r="K18" s="153">
        <f t="shared" si="3"/>
        <v>2.1021000000000001</v>
      </c>
      <c r="L18" s="153">
        <f t="shared" si="4"/>
        <v>12.1121</v>
      </c>
      <c r="M18" s="21"/>
      <c r="N18" s="21"/>
      <c r="O18" s="22"/>
    </row>
    <row r="19" spans="1:15" ht="15.75" thickBot="1" x14ac:dyDescent="0.25">
      <c r="A19" s="86"/>
      <c r="B19" s="87" t="s">
        <v>592</v>
      </c>
      <c r="C19" s="63" t="s">
        <v>593</v>
      </c>
      <c r="D19" s="260">
        <v>1</v>
      </c>
      <c r="E19" s="260">
        <v>3</v>
      </c>
      <c r="F19" s="241">
        <f t="shared" si="0"/>
        <v>2</v>
      </c>
      <c r="G19" s="204">
        <v>0.77</v>
      </c>
      <c r="H19" s="202">
        <v>0.21</v>
      </c>
      <c r="I19" s="153">
        <f t="shared" si="1"/>
        <v>0.16170000000000001</v>
      </c>
      <c r="J19" s="153">
        <f t="shared" si="2"/>
        <v>0.93169999999999997</v>
      </c>
      <c r="K19" s="153">
        <f t="shared" si="3"/>
        <v>0.32340000000000002</v>
      </c>
      <c r="L19" s="153">
        <f t="shared" si="4"/>
        <v>1.8633999999999999</v>
      </c>
      <c r="M19" s="21"/>
      <c r="N19" s="21"/>
      <c r="O19" s="22"/>
    </row>
    <row r="20" spans="1:15" ht="15.75" thickBot="1" x14ac:dyDescent="0.25">
      <c r="A20" s="86"/>
      <c r="B20" s="87" t="s">
        <v>594</v>
      </c>
      <c r="C20" s="63" t="s">
        <v>595</v>
      </c>
      <c r="D20" s="260">
        <v>1</v>
      </c>
      <c r="E20" s="260">
        <v>20</v>
      </c>
      <c r="F20" s="241">
        <f t="shared" si="0"/>
        <v>10.5</v>
      </c>
      <c r="G20" s="204">
        <v>1.55</v>
      </c>
      <c r="H20" s="202">
        <v>0.21</v>
      </c>
      <c r="I20" s="153">
        <f t="shared" si="1"/>
        <v>0.32550000000000001</v>
      </c>
      <c r="J20" s="153">
        <f t="shared" si="2"/>
        <v>1.8755000000000002</v>
      </c>
      <c r="K20" s="153">
        <f t="shared" si="3"/>
        <v>3.4177500000000003</v>
      </c>
      <c r="L20" s="153">
        <f t="shared" si="4"/>
        <v>19.69275</v>
      </c>
      <c r="M20" s="21"/>
      <c r="N20" s="21"/>
      <c r="O20" s="22"/>
    </row>
    <row r="21" spans="1:15" ht="15.75" thickBot="1" x14ac:dyDescent="0.25">
      <c r="A21" s="86"/>
      <c r="B21" s="87" t="s">
        <v>596</v>
      </c>
      <c r="C21" s="63" t="s">
        <v>597</v>
      </c>
      <c r="D21" s="260">
        <v>1</v>
      </c>
      <c r="E21" s="260">
        <v>12</v>
      </c>
      <c r="F21" s="241">
        <f t="shared" si="0"/>
        <v>6.5</v>
      </c>
      <c r="G21" s="204">
        <v>1.26</v>
      </c>
      <c r="H21" s="202">
        <v>0.21</v>
      </c>
      <c r="I21" s="153">
        <f t="shared" si="1"/>
        <v>0.2646</v>
      </c>
      <c r="J21" s="153">
        <f t="shared" si="2"/>
        <v>1.5246</v>
      </c>
      <c r="K21" s="153">
        <f t="shared" si="3"/>
        <v>1.7199</v>
      </c>
      <c r="L21" s="153">
        <f t="shared" si="4"/>
        <v>9.9099000000000004</v>
      </c>
      <c r="M21" s="21"/>
      <c r="N21" s="21"/>
      <c r="O21" s="22"/>
    </row>
    <row r="22" spans="1:15" ht="15.75" thickBot="1" x14ac:dyDescent="0.25">
      <c r="A22" s="86"/>
      <c r="B22" s="87" t="s">
        <v>598</v>
      </c>
      <c r="C22" s="63" t="s">
        <v>599</v>
      </c>
      <c r="D22" s="260">
        <v>1</v>
      </c>
      <c r="E22" s="260">
        <v>4</v>
      </c>
      <c r="F22" s="241">
        <f t="shared" si="0"/>
        <v>2.5</v>
      </c>
      <c r="G22" s="204">
        <v>1.38</v>
      </c>
      <c r="H22" s="202">
        <v>0.21</v>
      </c>
      <c r="I22" s="153">
        <f t="shared" si="1"/>
        <v>0.28979999999999995</v>
      </c>
      <c r="J22" s="153">
        <f t="shared" si="2"/>
        <v>1.6698</v>
      </c>
      <c r="K22" s="153">
        <f t="shared" si="3"/>
        <v>0.72449999999999992</v>
      </c>
      <c r="L22" s="153">
        <f t="shared" si="4"/>
        <v>4.1745000000000001</v>
      </c>
      <c r="M22" s="21"/>
      <c r="N22" s="21"/>
      <c r="O22" s="22"/>
    </row>
    <row r="23" spans="1:15" ht="15.75" thickBot="1" x14ac:dyDescent="0.25">
      <c r="A23" s="86"/>
      <c r="B23" s="87" t="s">
        <v>600</v>
      </c>
      <c r="C23" s="109" t="s">
        <v>601</v>
      </c>
      <c r="D23" s="260">
        <v>1</v>
      </c>
      <c r="E23" s="260">
        <v>10</v>
      </c>
      <c r="F23" s="241">
        <f t="shared" si="0"/>
        <v>5.5</v>
      </c>
      <c r="G23" s="204">
        <v>11.41</v>
      </c>
      <c r="H23" s="202">
        <v>0.21</v>
      </c>
      <c r="I23" s="153">
        <f t="shared" si="1"/>
        <v>2.3961000000000001</v>
      </c>
      <c r="J23" s="153">
        <f t="shared" si="2"/>
        <v>13.806100000000001</v>
      </c>
      <c r="K23" s="153">
        <f t="shared" si="3"/>
        <v>13.178550000000001</v>
      </c>
      <c r="L23" s="153">
        <f t="shared" si="4"/>
        <v>75.933549999999997</v>
      </c>
      <c r="M23" s="21"/>
      <c r="N23" s="21"/>
      <c r="O23" s="22"/>
    </row>
    <row r="24" spans="1:15" ht="15.75" thickBot="1" x14ac:dyDescent="0.25">
      <c r="A24" s="86"/>
      <c r="B24" s="108" t="s">
        <v>602</v>
      </c>
      <c r="C24" s="72" t="s">
        <v>603</v>
      </c>
      <c r="D24" s="262">
        <v>1</v>
      </c>
      <c r="E24" s="260">
        <v>12</v>
      </c>
      <c r="F24" s="241">
        <f t="shared" si="0"/>
        <v>6.5</v>
      </c>
      <c r="G24" s="204">
        <v>2.57</v>
      </c>
      <c r="H24" s="202">
        <v>0.21</v>
      </c>
      <c r="I24" s="153">
        <f t="shared" si="1"/>
        <v>0.53969999999999996</v>
      </c>
      <c r="J24" s="153">
        <f t="shared" si="2"/>
        <v>3.1096999999999997</v>
      </c>
      <c r="K24" s="153">
        <f t="shared" si="3"/>
        <v>3.5080499999999999</v>
      </c>
      <c r="L24" s="153">
        <f t="shared" si="4"/>
        <v>20.213049999999999</v>
      </c>
      <c r="M24" s="21"/>
      <c r="N24" s="21"/>
      <c r="O24" s="22"/>
    </row>
    <row r="25" spans="1:15" ht="15.75" thickBot="1" x14ac:dyDescent="0.25">
      <c r="A25" s="86"/>
      <c r="B25" s="53" t="s">
        <v>612</v>
      </c>
      <c r="C25" s="63" t="s">
        <v>18</v>
      </c>
      <c r="D25" s="260">
        <v>30000</v>
      </c>
      <c r="E25" s="260">
        <v>1</v>
      </c>
      <c r="F25" s="241">
        <f t="shared" si="0"/>
        <v>15000.5</v>
      </c>
      <c r="G25" s="206">
        <v>2.5999999999999999E-2</v>
      </c>
      <c r="H25" s="192">
        <v>0.21</v>
      </c>
      <c r="I25" s="153">
        <f t="shared" si="1"/>
        <v>5.4599999999999996E-3</v>
      </c>
      <c r="J25" s="153">
        <f t="shared" si="2"/>
        <v>3.1460000000000002E-2</v>
      </c>
      <c r="K25" s="153">
        <f t="shared" si="3"/>
        <v>81.902729999999991</v>
      </c>
      <c r="L25" s="153">
        <f t="shared" si="4"/>
        <v>471.91573000000005</v>
      </c>
      <c r="M25" s="21"/>
      <c r="N25" s="21"/>
      <c r="O25" s="22"/>
    </row>
    <row r="26" spans="1:15" ht="15.75" thickBot="1" x14ac:dyDescent="0.25">
      <c r="A26" s="86"/>
      <c r="B26" s="53" t="s">
        <v>613</v>
      </c>
      <c r="C26" s="63" t="s">
        <v>18</v>
      </c>
      <c r="D26" s="260">
        <v>14000</v>
      </c>
      <c r="E26" s="260">
        <v>1</v>
      </c>
      <c r="F26" s="241">
        <f t="shared" si="0"/>
        <v>7000.5</v>
      </c>
      <c r="G26" s="206">
        <v>4.4999999999999998E-2</v>
      </c>
      <c r="H26" s="192">
        <v>0.21</v>
      </c>
      <c r="I26" s="153">
        <f t="shared" si="1"/>
        <v>9.4500000000000001E-3</v>
      </c>
      <c r="J26" s="153">
        <f t="shared" si="2"/>
        <v>5.4449999999999998E-2</v>
      </c>
      <c r="K26" s="153">
        <f t="shared" si="3"/>
        <v>66.154724999999999</v>
      </c>
      <c r="L26" s="153">
        <f t="shared" si="4"/>
        <v>381.17722499999996</v>
      </c>
      <c r="M26" s="21"/>
      <c r="N26" s="21"/>
      <c r="O26" s="22"/>
    </row>
    <row r="27" spans="1:15" ht="15.75" thickBot="1" x14ac:dyDescent="0.25">
      <c r="A27" s="86"/>
      <c r="B27" s="53" t="s">
        <v>614</v>
      </c>
      <c r="C27" s="63" t="s">
        <v>18</v>
      </c>
      <c r="D27" s="260">
        <v>3000</v>
      </c>
      <c r="E27" s="260">
        <v>1</v>
      </c>
      <c r="F27" s="241">
        <f t="shared" si="0"/>
        <v>1500.5</v>
      </c>
      <c r="G27" s="206">
        <v>0.2</v>
      </c>
      <c r="H27" s="192">
        <v>0.21</v>
      </c>
      <c r="I27" s="153">
        <f t="shared" si="1"/>
        <v>4.2000000000000003E-2</v>
      </c>
      <c r="J27" s="153">
        <f t="shared" si="2"/>
        <v>0.24200000000000002</v>
      </c>
      <c r="K27" s="153">
        <f t="shared" si="3"/>
        <v>63.021000000000001</v>
      </c>
      <c r="L27" s="153">
        <f t="shared" si="4"/>
        <v>363.12100000000004</v>
      </c>
      <c r="M27" s="21"/>
      <c r="N27" s="21"/>
      <c r="O27" s="22"/>
    </row>
    <row r="28" spans="1:15" ht="15.75" thickBot="1" x14ac:dyDescent="0.25">
      <c r="A28" s="86"/>
      <c r="B28" s="53" t="s">
        <v>615</v>
      </c>
      <c r="C28" s="63" t="s">
        <v>18</v>
      </c>
      <c r="D28" s="260">
        <v>10000</v>
      </c>
      <c r="E28" s="260">
        <v>1</v>
      </c>
      <c r="F28" s="241">
        <f t="shared" si="0"/>
        <v>5000.5</v>
      </c>
      <c r="G28" s="206">
        <v>7.0000000000000007E-2</v>
      </c>
      <c r="H28" s="192">
        <v>0.04</v>
      </c>
      <c r="I28" s="153">
        <f t="shared" si="1"/>
        <v>2.8000000000000004E-3</v>
      </c>
      <c r="J28" s="153">
        <f t="shared" si="2"/>
        <v>7.2800000000000004E-2</v>
      </c>
      <c r="K28" s="153">
        <f t="shared" si="3"/>
        <v>14.001400000000002</v>
      </c>
      <c r="L28" s="153">
        <f t="shared" si="4"/>
        <v>364.03640000000001</v>
      </c>
      <c r="M28" s="21"/>
      <c r="N28" s="21"/>
      <c r="O28" s="22"/>
    </row>
    <row r="29" spans="1:15" ht="15.75" thickBot="1" x14ac:dyDescent="0.25">
      <c r="A29" s="86"/>
      <c r="B29" s="53" t="s">
        <v>616</v>
      </c>
      <c r="C29" s="63" t="s">
        <v>18</v>
      </c>
      <c r="D29" s="260">
        <v>4000</v>
      </c>
      <c r="E29" s="260">
        <v>1</v>
      </c>
      <c r="F29" s="241">
        <f t="shared" si="0"/>
        <v>2000.5</v>
      </c>
      <c r="G29" s="206">
        <v>3.5000000000000003E-2</v>
      </c>
      <c r="H29" s="192">
        <v>0.21</v>
      </c>
      <c r="I29" s="153">
        <f t="shared" si="1"/>
        <v>7.3500000000000006E-3</v>
      </c>
      <c r="J29" s="153">
        <f t="shared" si="2"/>
        <v>4.2350000000000006E-2</v>
      </c>
      <c r="K29" s="153">
        <f t="shared" si="3"/>
        <v>14.703675</v>
      </c>
      <c r="L29" s="153">
        <f t="shared" si="4"/>
        <v>84.721175000000017</v>
      </c>
      <c r="M29" s="21"/>
      <c r="N29" s="21"/>
      <c r="O29" s="22"/>
    </row>
    <row r="30" spans="1:15" ht="15.75" thickBot="1" x14ac:dyDescent="0.25">
      <c r="A30" s="86"/>
      <c r="B30" s="53" t="s">
        <v>617</v>
      </c>
      <c r="C30" s="63" t="s">
        <v>18</v>
      </c>
      <c r="D30" s="260">
        <v>18000</v>
      </c>
      <c r="E30" s="260">
        <v>1</v>
      </c>
      <c r="F30" s="241">
        <f t="shared" si="0"/>
        <v>9000.5</v>
      </c>
      <c r="G30" s="74">
        <v>3.5000000000000003E-2</v>
      </c>
      <c r="H30" s="192">
        <v>0.21</v>
      </c>
      <c r="I30" s="153">
        <f t="shared" si="1"/>
        <v>7.3500000000000006E-3</v>
      </c>
      <c r="J30" s="153">
        <f t="shared" si="2"/>
        <v>4.2350000000000006E-2</v>
      </c>
      <c r="K30" s="153">
        <f t="shared" si="3"/>
        <v>66.153675000000007</v>
      </c>
      <c r="L30" s="153">
        <f t="shared" si="4"/>
        <v>381.17117500000006</v>
      </c>
      <c r="M30" s="21"/>
      <c r="N30" s="21"/>
      <c r="O30" s="22"/>
    </row>
    <row r="31" spans="1:15" ht="15.75" thickBot="1" x14ac:dyDescent="0.25">
      <c r="A31" s="86"/>
      <c r="B31" s="53" t="s">
        <v>618</v>
      </c>
      <c r="C31" s="63" t="s">
        <v>18</v>
      </c>
      <c r="D31" s="260">
        <v>13000</v>
      </c>
      <c r="E31" s="260">
        <v>1</v>
      </c>
      <c r="F31" s="241">
        <f t="shared" si="0"/>
        <v>6500.5</v>
      </c>
      <c r="G31" s="74">
        <v>3.5000000000000003E-2</v>
      </c>
      <c r="H31" s="192">
        <v>0.21</v>
      </c>
      <c r="I31" s="153">
        <f t="shared" si="1"/>
        <v>7.3500000000000006E-3</v>
      </c>
      <c r="J31" s="153">
        <f t="shared" si="2"/>
        <v>4.2350000000000006E-2</v>
      </c>
      <c r="K31" s="153">
        <f t="shared" si="3"/>
        <v>47.778675000000007</v>
      </c>
      <c r="L31" s="153">
        <f t="shared" si="4"/>
        <v>275.29617500000006</v>
      </c>
      <c r="M31" s="21"/>
      <c r="N31" s="21"/>
      <c r="O31" s="22"/>
    </row>
    <row r="32" spans="1:15" ht="15.75" thickBot="1" x14ac:dyDescent="0.25">
      <c r="A32" s="86"/>
      <c r="B32" s="53" t="s">
        <v>619</v>
      </c>
      <c r="C32" s="63" t="s">
        <v>18</v>
      </c>
      <c r="D32" s="260">
        <v>35</v>
      </c>
      <c r="E32" s="260">
        <v>1</v>
      </c>
      <c r="F32" s="241">
        <f t="shared" si="0"/>
        <v>18</v>
      </c>
      <c r="G32" s="74">
        <v>18</v>
      </c>
      <c r="H32" s="192">
        <v>0.21</v>
      </c>
      <c r="I32" s="153">
        <f t="shared" si="1"/>
        <v>3.78</v>
      </c>
      <c r="J32" s="153">
        <f t="shared" si="2"/>
        <v>21.78</v>
      </c>
      <c r="K32" s="153">
        <f t="shared" si="3"/>
        <v>68.039999999999992</v>
      </c>
      <c r="L32" s="153">
        <f t="shared" si="4"/>
        <v>392.04</v>
      </c>
      <c r="M32" s="21"/>
      <c r="N32" s="21"/>
      <c r="O32" s="22"/>
    </row>
    <row r="33" spans="1:15" ht="15.75" thickBot="1" x14ac:dyDescent="0.25">
      <c r="A33" s="86"/>
      <c r="B33" s="53" t="s">
        <v>620</v>
      </c>
      <c r="C33" s="63" t="s">
        <v>18</v>
      </c>
      <c r="D33" s="260">
        <v>480</v>
      </c>
      <c r="E33" s="260">
        <v>1</v>
      </c>
      <c r="F33" s="241">
        <f t="shared" si="0"/>
        <v>240.5</v>
      </c>
      <c r="G33" s="143">
        <v>0.18</v>
      </c>
      <c r="H33" s="192">
        <v>0.21</v>
      </c>
      <c r="I33" s="153">
        <f t="shared" si="1"/>
        <v>3.78E-2</v>
      </c>
      <c r="J33" s="153">
        <f t="shared" si="2"/>
        <v>0.21779999999999999</v>
      </c>
      <c r="K33" s="153">
        <f t="shared" si="3"/>
        <v>9.0908999999999995</v>
      </c>
      <c r="L33" s="153">
        <f t="shared" si="4"/>
        <v>52.380899999999997</v>
      </c>
      <c r="M33" s="21"/>
      <c r="N33" s="21"/>
      <c r="O33" s="22"/>
    </row>
    <row r="34" spans="1:15" ht="15.75" thickBot="1" x14ac:dyDescent="0.25">
      <c r="A34" s="86"/>
      <c r="B34" s="53" t="s">
        <v>621</v>
      </c>
      <c r="C34" s="63" t="s">
        <v>312</v>
      </c>
      <c r="D34" s="260">
        <v>84</v>
      </c>
      <c r="E34" s="260">
        <v>1</v>
      </c>
      <c r="F34" s="241">
        <f t="shared" si="0"/>
        <v>42.5</v>
      </c>
      <c r="G34" s="143">
        <v>1.05</v>
      </c>
      <c r="H34" s="192">
        <v>0.21</v>
      </c>
      <c r="I34" s="153">
        <f t="shared" si="1"/>
        <v>0.2205</v>
      </c>
      <c r="J34" s="153">
        <f t="shared" si="2"/>
        <v>1.2705</v>
      </c>
      <c r="K34" s="153">
        <f t="shared" si="3"/>
        <v>9.3712499999999999</v>
      </c>
      <c r="L34" s="153">
        <f t="shared" si="4"/>
        <v>53.996249999999996</v>
      </c>
      <c r="M34" s="21"/>
      <c r="N34" s="21"/>
      <c r="O34" s="22"/>
    </row>
    <row r="35" spans="1:15" ht="15.75" thickBot="1" x14ac:dyDescent="0.25">
      <c r="A35" s="86"/>
      <c r="B35" s="53" t="s">
        <v>622</v>
      </c>
      <c r="C35" s="63" t="s">
        <v>312</v>
      </c>
      <c r="D35" s="260">
        <v>50</v>
      </c>
      <c r="E35" s="260">
        <v>1</v>
      </c>
      <c r="F35" s="241">
        <f t="shared" si="0"/>
        <v>25.5</v>
      </c>
      <c r="G35" s="143">
        <v>1.1499999999999999</v>
      </c>
      <c r="H35" s="192">
        <v>0.21</v>
      </c>
      <c r="I35" s="153">
        <f t="shared" si="1"/>
        <v>0.24149999999999996</v>
      </c>
      <c r="J35" s="153">
        <f t="shared" si="2"/>
        <v>1.3915</v>
      </c>
      <c r="K35" s="153">
        <f t="shared" si="3"/>
        <v>6.1582499999999989</v>
      </c>
      <c r="L35" s="153">
        <f t="shared" si="4"/>
        <v>35.483249999999998</v>
      </c>
      <c r="M35" s="21"/>
      <c r="N35" s="21"/>
      <c r="O35" s="22"/>
    </row>
    <row r="36" spans="1:15" ht="15.75" thickBot="1" x14ac:dyDescent="0.25">
      <c r="A36" s="86"/>
      <c r="B36" s="53" t="s">
        <v>623</v>
      </c>
      <c r="C36" s="63" t="s">
        <v>312</v>
      </c>
      <c r="D36" s="260">
        <v>30</v>
      </c>
      <c r="E36" s="260">
        <v>1</v>
      </c>
      <c r="F36" s="241">
        <f t="shared" si="0"/>
        <v>15.5</v>
      </c>
      <c r="G36" s="143">
        <v>1.1000000000000001</v>
      </c>
      <c r="H36" s="192">
        <v>0.21</v>
      </c>
      <c r="I36" s="153">
        <f t="shared" si="1"/>
        <v>0.23100000000000001</v>
      </c>
      <c r="J36" s="153">
        <f t="shared" si="2"/>
        <v>1.3310000000000002</v>
      </c>
      <c r="K36" s="153">
        <f t="shared" si="3"/>
        <v>3.5805000000000002</v>
      </c>
      <c r="L36" s="153">
        <f t="shared" si="4"/>
        <v>20.630500000000001</v>
      </c>
      <c r="M36" s="21"/>
      <c r="N36" s="21"/>
      <c r="O36" s="22"/>
    </row>
    <row r="37" spans="1:15" ht="15.75" thickBot="1" x14ac:dyDescent="0.25">
      <c r="A37" s="86"/>
      <c r="B37" s="53" t="s">
        <v>624</v>
      </c>
      <c r="C37" s="63" t="s">
        <v>625</v>
      </c>
      <c r="D37" s="260">
        <v>24</v>
      </c>
      <c r="E37" s="260">
        <v>1</v>
      </c>
      <c r="F37" s="241">
        <f t="shared" si="0"/>
        <v>12.5</v>
      </c>
      <c r="G37" s="143">
        <v>1</v>
      </c>
      <c r="H37" s="192">
        <v>0.21</v>
      </c>
      <c r="I37" s="153">
        <f t="shared" si="1"/>
        <v>0.21</v>
      </c>
      <c r="J37" s="153">
        <f t="shared" si="2"/>
        <v>1.21</v>
      </c>
      <c r="K37" s="153">
        <f t="shared" si="3"/>
        <v>2.625</v>
      </c>
      <c r="L37" s="153">
        <f t="shared" si="4"/>
        <v>15.125</v>
      </c>
      <c r="M37" s="21"/>
      <c r="N37" s="21"/>
      <c r="O37" s="22"/>
    </row>
    <row r="38" spans="1:15" ht="15.75" thickBot="1" x14ac:dyDescent="0.25">
      <c r="A38" s="86"/>
      <c r="B38" s="53" t="s">
        <v>626</v>
      </c>
      <c r="C38" s="63" t="s">
        <v>627</v>
      </c>
      <c r="D38" s="260">
        <v>32</v>
      </c>
      <c r="E38" s="260">
        <v>1</v>
      </c>
      <c r="F38" s="241">
        <f t="shared" si="0"/>
        <v>16.5</v>
      </c>
      <c r="G38" s="143">
        <v>0.9</v>
      </c>
      <c r="H38" s="192">
        <v>0.21</v>
      </c>
      <c r="I38" s="153">
        <f t="shared" si="1"/>
        <v>0.189</v>
      </c>
      <c r="J38" s="153">
        <f t="shared" si="2"/>
        <v>1.089</v>
      </c>
      <c r="K38" s="153">
        <f t="shared" si="3"/>
        <v>3.1185</v>
      </c>
      <c r="L38" s="153">
        <f t="shared" si="4"/>
        <v>17.968499999999999</v>
      </c>
      <c r="M38" s="21"/>
      <c r="N38" s="21"/>
      <c r="O38" s="22"/>
    </row>
    <row r="39" spans="1:15" ht="15.75" thickBot="1" x14ac:dyDescent="0.25">
      <c r="A39" s="86"/>
      <c r="B39" s="53" t="s">
        <v>628</v>
      </c>
      <c r="C39" s="63" t="s">
        <v>629</v>
      </c>
      <c r="D39" s="260">
        <v>20</v>
      </c>
      <c r="E39" s="260">
        <v>1</v>
      </c>
      <c r="F39" s="241">
        <f t="shared" si="0"/>
        <v>10.5</v>
      </c>
      <c r="G39" s="143">
        <v>0.9</v>
      </c>
      <c r="H39" s="192">
        <v>0.21</v>
      </c>
      <c r="I39" s="153">
        <f t="shared" si="1"/>
        <v>0.189</v>
      </c>
      <c r="J39" s="153">
        <f t="shared" si="2"/>
        <v>1.089</v>
      </c>
      <c r="K39" s="153">
        <f t="shared" si="3"/>
        <v>1.9844999999999999</v>
      </c>
      <c r="L39" s="153">
        <f t="shared" si="4"/>
        <v>11.4345</v>
      </c>
      <c r="M39" s="21"/>
      <c r="N39" s="21"/>
      <c r="O39" s="22"/>
    </row>
    <row r="40" spans="1:15" ht="26.25" thickBot="1" x14ac:dyDescent="0.25">
      <c r="A40" s="86"/>
      <c r="B40" s="55" t="s">
        <v>630</v>
      </c>
      <c r="C40" s="63" t="s">
        <v>312</v>
      </c>
      <c r="D40" s="260">
        <v>24</v>
      </c>
      <c r="E40" s="260">
        <v>1</v>
      </c>
      <c r="F40" s="241">
        <f t="shared" si="0"/>
        <v>12.5</v>
      </c>
      <c r="G40" s="143">
        <v>1.4</v>
      </c>
      <c r="H40" s="192">
        <v>0.21</v>
      </c>
      <c r="I40" s="153">
        <f t="shared" si="1"/>
        <v>0.29399999999999998</v>
      </c>
      <c r="J40" s="153">
        <f t="shared" si="2"/>
        <v>1.694</v>
      </c>
      <c r="K40" s="153">
        <f t="shared" si="3"/>
        <v>3.6749999999999998</v>
      </c>
      <c r="L40" s="153">
        <f t="shared" si="4"/>
        <v>21.175000000000001</v>
      </c>
      <c r="M40" s="21"/>
      <c r="N40" s="21"/>
      <c r="O40" s="22"/>
    </row>
    <row r="41" spans="1:15" ht="15.75" thickBot="1" x14ac:dyDescent="0.25">
      <c r="A41" s="39"/>
      <c r="B41" s="92"/>
      <c r="C41" s="63"/>
      <c r="D41" s="263"/>
      <c r="E41" s="263"/>
      <c r="F41" s="264"/>
      <c r="G41" s="187"/>
      <c r="H41" s="207"/>
      <c r="I41" s="208"/>
      <c r="J41" s="208"/>
      <c r="K41" s="208"/>
      <c r="L41" s="209"/>
      <c r="M41" s="9"/>
      <c r="N41" s="9"/>
      <c r="O41" s="10"/>
    </row>
    <row r="42" spans="1:15" x14ac:dyDescent="0.2">
      <c r="B42" s="31"/>
      <c r="C42" s="31"/>
      <c r="D42" s="31"/>
      <c r="E42" s="31"/>
      <c r="F42" s="31"/>
      <c r="G42" s="31"/>
      <c r="H42" s="210"/>
      <c r="I42" s="31"/>
      <c r="J42" s="31"/>
      <c r="K42" s="197">
        <f>SUM(K5:K41)</f>
        <v>537.38022999999998</v>
      </c>
      <c r="L42" s="197">
        <f>SUM(L5:L41)</f>
        <v>3436.4632300000007</v>
      </c>
    </row>
    <row r="43" spans="1:15" x14ac:dyDescent="0.2">
      <c r="B43" s="31"/>
      <c r="C43" s="31"/>
      <c r="D43" s="31"/>
      <c r="E43" s="31"/>
      <c r="F43" s="31"/>
      <c r="G43" s="31"/>
      <c r="H43" s="31"/>
      <c r="I43" s="31"/>
      <c r="J43" s="31"/>
      <c r="K43" s="198" t="s">
        <v>54</v>
      </c>
      <c r="L43" s="197">
        <f>L42-K42</f>
        <v>2899.0830000000005</v>
      </c>
    </row>
    <row r="44" spans="1:15" x14ac:dyDescent="0.2">
      <c r="K44" s="56"/>
      <c r="L44" s="56"/>
    </row>
  </sheetData>
  <pageMargins left="0.7" right="0.7" top="0.75" bottom="0.75" header="0.3" footer="0.3"/>
  <pageSetup paperSize="9" scale="64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B1" sqref="B1:J9"/>
    </sheetView>
  </sheetViews>
  <sheetFormatPr baseColWidth="10" defaultRowHeight="12.75" x14ac:dyDescent="0.2"/>
  <cols>
    <col min="2" max="2" width="17.140625" customWidth="1"/>
    <col min="4" max="4" width="13.42578125" customWidth="1"/>
    <col min="11" max="11" width="12.5703125" bestFit="1" customWidth="1"/>
  </cols>
  <sheetData>
    <row r="1" spans="1:13" ht="26.25" thickBot="1" x14ac:dyDescent="0.25">
      <c r="B1" s="110" t="s">
        <v>632</v>
      </c>
      <c r="C1" s="31"/>
      <c r="D1" s="110" t="s">
        <v>19</v>
      </c>
      <c r="E1" s="31"/>
      <c r="F1" s="211">
        <f>J8</f>
        <v>459.19499999999999</v>
      </c>
      <c r="G1" s="168"/>
      <c r="H1" s="168"/>
      <c r="I1" s="182"/>
      <c r="J1" s="182"/>
      <c r="K1" s="15"/>
    </row>
    <row r="2" spans="1:13" ht="51" x14ac:dyDescent="0.2">
      <c r="A2" s="3" t="s">
        <v>12</v>
      </c>
      <c r="B2" s="140" t="s">
        <v>13</v>
      </c>
      <c r="C2" s="69" t="s">
        <v>3</v>
      </c>
      <c r="D2" s="69" t="s">
        <v>641</v>
      </c>
      <c r="E2" s="69" t="s">
        <v>47</v>
      </c>
      <c r="F2" s="69" t="s">
        <v>4</v>
      </c>
      <c r="G2" s="69" t="s">
        <v>48</v>
      </c>
      <c r="H2" s="69" t="s">
        <v>46</v>
      </c>
      <c r="I2" s="69" t="s">
        <v>49</v>
      </c>
      <c r="J2" s="69" t="s">
        <v>50</v>
      </c>
      <c r="K2" s="4" t="s">
        <v>15</v>
      </c>
      <c r="L2" s="4" t="s">
        <v>16</v>
      </c>
      <c r="M2" s="5" t="s">
        <v>17</v>
      </c>
    </row>
    <row r="3" spans="1:13" ht="25.5" x14ac:dyDescent="0.2">
      <c r="A3" s="30"/>
      <c r="B3" s="53" t="s">
        <v>633</v>
      </c>
      <c r="C3" s="53" t="s">
        <v>18</v>
      </c>
      <c r="D3" s="241">
        <f>25/2</f>
        <v>12.5</v>
      </c>
      <c r="E3" s="206">
        <v>12.5</v>
      </c>
      <c r="F3" s="192">
        <v>0.21</v>
      </c>
      <c r="G3" s="193">
        <f t="shared" ref="G3:G6" si="0">E3*F3</f>
        <v>2.625</v>
      </c>
      <c r="H3" s="193">
        <f t="shared" ref="H3:H6" si="1">E3+E3*F3</f>
        <v>15.125</v>
      </c>
      <c r="I3" s="193">
        <f t="shared" ref="I3:I6" si="2">D3*G3</f>
        <v>32.8125</v>
      </c>
      <c r="J3" s="193">
        <f t="shared" ref="J3:J6" si="3">D3*H3</f>
        <v>189.0625</v>
      </c>
      <c r="K3" s="30"/>
      <c r="L3" s="52"/>
      <c r="M3" s="52"/>
    </row>
    <row r="4" spans="1:13" ht="25.5" x14ac:dyDescent="0.2">
      <c r="A4" s="30"/>
      <c r="B4" s="53" t="s">
        <v>634</v>
      </c>
      <c r="C4" s="53" t="s">
        <v>18</v>
      </c>
      <c r="D4" s="241">
        <f>30/2</f>
        <v>15</v>
      </c>
      <c r="E4" s="206">
        <v>6.55</v>
      </c>
      <c r="F4" s="192">
        <v>0.21</v>
      </c>
      <c r="G4" s="193">
        <f t="shared" si="0"/>
        <v>1.3754999999999999</v>
      </c>
      <c r="H4" s="193">
        <f t="shared" si="1"/>
        <v>7.9254999999999995</v>
      </c>
      <c r="I4" s="193">
        <f t="shared" si="2"/>
        <v>20.6325</v>
      </c>
      <c r="J4" s="193">
        <f t="shared" si="3"/>
        <v>118.88249999999999</v>
      </c>
      <c r="K4" s="30"/>
      <c r="L4" s="52"/>
      <c r="M4" s="52"/>
    </row>
    <row r="5" spans="1:13" ht="15" x14ac:dyDescent="0.2">
      <c r="A5" s="30"/>
      <c r="B5" s="53" t="s">
        <v>635</v>
      </c>
      <c r="C5" s="53" t="s">
        <v>18</v>
      </c>
      <c r="D5" s="241">
        <f>50/2</f>
        <v>25</v>
      </c>
      <c r="E5" s="206">
        <v>3.3</v>
      </c>
      <c r="F5" s="192">
        <v>0.21</v>
      </c>
      <c r="G5" s="193">
        <f t="shared" si="0"/>
        <v>0.69299999999999995</v>
      </c>
      <c r="H5" s="193">
        <f t="shared" si="1"/>
        <v>3.9929999999999999</v>
      </c>
      <c r="I5" s="193">
        <f t="shared" si="2"/>
        <v>17.324999999999999</v>
      </c>
      <c r="J5" s="193">
        <f t="shared" si="3"/>
        <v>99.825000000000003</v>
      </c>
      <c r="K5" s="30"/>
      <c r="L5" s="52"/>
      <c r="M5" s="52"/>
    </row>
    <row r="6" spans="1:13" ht="15" x14ac:dyDescent="0.2">
      <c r="A6" s="30"/>
      <c r="B6" s="53" t="s">
        <v>636</v>
      </c>
      <c r="C6" s="53" t="s">
        <v>18</v>
      </c>
      <c r="D6" s="241">
        <f>50/2</f>
        <v>25</v>
      </c>
      <c r="E6" s="206">
        <v>1.7</v>
      </c>
      <c r="F6" s="192">
        <v>0.21</v>
      </c>
      <c r="G6" s="193">
        <f t="shared" si="0"/>
        <v>0.35699999999999998</v>
      </c>
      <c r="H6" s="193">
        <f t="shared" si="1"/>
        <v>2.0569999999999999</v>
      </c>
      <c r="I6" s="193">
        <f t="shared" si="2"/>
        <v>8.9249999999999989</v>
      </c>
      <c r="J6" s="193">
        <f t="shared" si="3"/>
        <v>51.424999999999997</v>
      </c>
      <c r="K6" s="30"/>
      <c r="L6" s="52"/>
      <c r="M6" s="52"/>
    </row>
    <row r="7" spans="1:13" ht="15" x14ac:dyDescent="0.2">
      <c r="A7" s="30"/>
      <c r="B7" s="55"/>
      <c r="C7" s="74"/>
      <c r="D7" s="265"/>
      <c r="E7" s="74"/>
      <c r="F7" s="192"/>
      <c r="G7" s="193"/>
      <c r="H7" s="193"/>
      <c r="I7" s="193"/>
      <c r="J7" s="193"/>
      <c r="K7" s="30"/>
      <c r="L7" s="2"/>
      <c r="M7" s="2"/>
    </row>
    <row r="8" spans="1:13" x14ac:dyDescent="0.2">
      <c r="A8" s="48"/>
      <c r="B8" s="49"/>
      <c r="C8" s="182"/>
      <c r="D8" s="50"/>
      <c r="E8" s="182"/>
      <c r="F8" s="196"/>
      <c r="G8" s="196"/>
      <c r="H8" s="182"/>
      <c r="I8" s="197">
        <f>SUM(I3:I7)</f>
        <v>79.694999999999993</v>
      </c>
      <c r="J8" s="197">
        <f>SUM(J3:J7)</f>
        <v>459.19499999999999</v>
      </c>
      <c r="K8" s="48"/>
      <c r="L8" s="32"/>
      <c r="M8" s="32"/>
    </row>
    <row r="9" spans="1:13" x14ac:dyDescent="0.2">
      <c r="A9" s="48"/>
      <c r="B9" s="49"/>
      <c r="C9" s="182"/>
      <c r="D9" s="50"/>
      <c r="E9" s="182"/>
      <c r="F9" s="196"/>
      <c r="G9" s="196"/>
      <c r="H9" s="182"/>
      <c r="I9" s="198" t="s">
        <v>351</v>
      </c>
      <c r="J9" s="197">
        <f>SUM(J8-I8)</f>
        <v>379.5</v>
      </c>
      <c r="K9" s="48"/>
      <c r="L9" s="32"/>
      <c r="M9" s="32"/>
    </row>
  </sheetData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8"/>
  <sheetViews>
    <sheetView zoomScaleNormal="100" workbookViewId="0">
      <selection activeCell="B2" sqref="B2:N38"/>
    </sheetView>
  </sheetViews>
  <sheetFormatPr baseColWidth="10" defaultRowHeight="12.75" x14ac:dyDescent="0.2"/>
  <cols>
    <col min="1" max="1" width="6.5703125" customWidth="1"/>
    <col min="2" max="2" width="29.85546875" bestFit="1" customWidth="1"/>
    <col min="5" max="6" width="11.5703125" bestFit="1" customWidth="1"/>
    <col min="7" max="7" width="12.42578125" customWidth="1"/>
    <col min="8" max="8" width="12.7109375" bestFit="1" customWidth="1"/>
    <col min="9" max="9" width="11.5703125" bestFit="1" customWidth="1"/>
    <col min="10" max="10" width="11.5703125" customWidth="1"/>
    <col min="12" max="12" width="11.85546875" bestFit="1" customWidth="1"/>
    <col min="13" max="13" width="12.5703125" customWidth="1"/>
  </cols>
  <sheetData>
    <row r="2" spans="2:14" ht="38.25" x14ac:dyDescent="0.2">
      <c r="B2" s="110" t="s">
        <v>95</v>
      </c>
      <c r="C2" s="110" t="s">
        <v>94</v>
      </c>
      <c r="D2" s="110"/>
      <c r="E2" s="111">
        <f>M37</f>
        <v>0</v>
      </c>
      <c r="F2" s="111"/>
      <c r="G2" s="111"/>
      <c r="H2" s="112">
        <f>M38</f>
        <v>8786.4349999999995</v>
      </c>
      <c r="I2" s="110" t="s">
        <v>20</v>
      </c>
      <c r="J2" s="110"/>
      <c r="K2" s="31"/>
      <c r="L2" s="31"/>
      <c r="M2" s="31"/>
      <c r="N2" s="31"/>
    </row>
    <row r="3" spans="2:14" ht="75" x14ac:dyDescent="0.2">
      <c r="B3" s="113" t="s">
        <v>1</v>
      </c>
      <c r="C3" s="113" t="s">
        <v>2</v>
      </c>
      <c r="D3" s="62" t="s">
        <v>3</v>
      </c>
      <c r="E3" s="220" t="s">
        <v>361</v>
      </c>
      <c r="F3" s="220" t="s">
        <v>362</v>
      </c>
      <c r="G3" s="222" t="s">
        <v>640</v>
      </c>
      <c r="H3" s="62" t="s">
        <v>45</v>
      </c>
      <c r="I3" s="62" t="s">
        <v>4</v>
      </c>
      <c r="J3" s="62" t="s">
        <v>48</v>
      </c>
      <c r="K3" s="62" t="s">
        <v>46</v>
      </c>
      <c r="L3" s="62" t="s">
        <v>49</v>
      </c>
      <c r="M3" s="62" t="s">
        <v>50</v>
      </c>
      <c r="N3" s="62" t="s">
        <v>6</v>
      </c>
    </row>
    <row r="4" spans="2:14" ht="14.25" x14ac:dyDescent="0.2">
      <c r="B4" s="114" t="s">
        <v>67</v>
      </c>
      <c r="C4" s="114" t="s">
        <v>23</v>
      </c>
      <c r="D4" s="114" t="s">
        <v>14</v>
      </c>
      <c r="E4" s="221">
        <f>1560</f>
        <v>1560</v>
      </c>
      <c r="F4" s="221">
        <f>480</f>
        <v>480</v>
      </c>
      <c r="G4" s="224">
        <f>(E4+F4)/2</f>
        <v>1020</v>
      </c>
      <c r="H4" s="114">
        <v>1</v>
      </c>
      <c r="I4" s="115">
        <v>0</v>
      </c>
      <c r="J4" s="116">
        <f>H4*I4</f>
        <v>0</v>
      </c>
      <c r="K4" s="116">
        <f>H4+H4*I4</f>
        <v>1</v>
      </c>
      <c r="L4" s="116">
        <f>G4*J4</f>
        <v>0</v>
      </c>
      <c r="M4" s="116">
        <f>G4*K4</f>
        <v>1020</v>
      </c>
      <c r="N4" s="114"/>
    </row>
    <row r="5" spans="2:14" ht="14.25" x14ac:dyDescent="0.2">
      <c r="B5" s="114" t="s">
        <v>68</v>
      </c>
      <c r="C5" s="114" t="s">
        <v>23</v>
      </c>
      <c r="D5" s="114" t="s">
        <v>14</v>
      </c>
      <c r="E5" s="221">
        <v>540</v>
      </c>
      <c r="F5" s="221">
        <v>84</v>
      </c>
      <c r="G5" s="224">
        <f t="shared" ref="G5:G36" si="0">(E5+F5)/2</f>
        <v>312</v>
      </c>
      <c r="H5" s="114">
        <v>2.4</v>
      </c>
      <c r="I5" s="115">
        <v>0</v>
      </c>
      <c r="J5" s="116">
        <f t="shared" ref="J5:J26" si="1">H5*I5</f>
        <v>0</v>
      </c>
      <c r="K5" s="116">
        <f t="shared" ref="K5:K27" si="2">H5+H5*I5</f>
        <v>2.4</v>
      </c>
      <c r="L5" s="116">
        <f t="shared" ref="L5:L36" si="3">G5*J5</f>
        <v>0</v>
      </c>
      <c r="M5" s="116">
        <f t="shared" ref="M5:M37" si="4">G5*K5</f>
        <v>748.8</v>
      </c>
      <c r="N5" s="114"/>
    </row>
    <row r="6" spans="2:14" ht="14.25" x14ac:dyDescent="0.2">
      <c r="B6" s="74" t="s">
        <v>93</v>
      </c>
      <c r="C6" s="114" t="s">
        <v>23</v>
      </c>
      <c r="D6" s="114" t="s">
        <v>18</v>
      </c>
      <c r="E6" s="221">
        <v>396</v>
      </c>
      <c r="F6" s="221">
        <v>24</v>
      </c>
      <c r="G6" s="224">
        <f t="shared" si="0"/>
        <v>210</v>
      </c>
      <c r="H6" s="114">
        <v>1.1000000000000001</v>
      </c>
      <c r="I6" s="115">
        <v>0</v>
      </c>
      <c r="J6" s="116">
        <f t="shared" si="1"/>
        <v>0</v>
      </c>
      <c r="K6" s="116">
        <f t="shared" si="2"/>
        <v>1.1000000000000001</v>
      </c>
      <c r="L6" s="116">
        <f t="shared" si="3"/>
        <v>0</v>
      </c>
      <c r="M6" s="116">
        <f t="shared" si="4"/>
        <v>231.00000000000003</v>
      </c>
      <c r="N6" s="114"/>
    </row>
    <row r="7" spans="2:14" ht="14.25" x14ac:dyDescent="0.2">
      <c r="B7" s="114" t="s">
        <v>69</v>
      </c>
      <c r="C7" s="114" t="s">
        <v>23</v>
      </c>
      <c r="D7" s="114" t="s">
        <v>14</v>
      </c>
      <c r="E7" s="221">
        <v>198</v>
      </c>
      <c r="F7" s="221">
        <v>12</v>
      </c>
      <c r="G7" s="224">
        <f t="shared" si="0"/>
        <v>105</v>
      </c>
      <c r="H7" s="114">
        <v>2.5</v>
      </c>
      <c r="I7" s="115">
        <v>0</v>
      </c>
      <c r="J7" s="116">
        <f t="shared" si="1"/>
        <v>0</v>
      </c>
      <c r="K7" s="116">
        <f t="shared" si="2"/>
        <v>2.5</v>
      </c>
      <c r="L7" s="116">
        <f t="shared" si="3"/>
        <v>0</v>
      </c>
      <c r="M7" s="116">
        <f t="shared" si="4"/>
        <v>262.5</v>
      </c>
      <c r="N7" s="114"/>
    </row>
    <row r="8" spans="2:14" ht="14.25" x14ac:dyDescent="0.2">
      <c r="B8" s="114" t="s">
        <v>70</v>
      </c>
      <c r="C8" s="114" t="s">
        <v>23</v>
      </c>
      <c r="D8" s="114" t="s">
        <v>14</v>
      </c>
      <c r="E8" s="221">
        <v>456</v>
      </c>
      <c r="F8" s="221">
        <v>48</v>
      </c>
      <c r="G8" s="224">
        <f t="shared" si="0"/>
        <v>252</v>
      </c>
      <c r="H8" s="114">
        <v>1.8</v>
      </c>
      <c r="I8" s="115">
        <v>0</v>
      </c>
      <c r="J8" s="116">
        <f t="shared" si="1"/>
        <v>0</v>
      </c>
      <c r="K8" s="116">
        <f t="shared" si="2"/>
        <v>1.8</v>
      </c>
      <c r="L8" s="116">
        <f t="shared" si="3"/>
        <v>0</v>
      </c>
      <c r="M8" s="116">
        <f t="shared" si="4"/>
        <v>453.6</v>
      </c>
      <c r="N8" s="114"/>
    </row>
    <row r="9" spans="2:14" ht="14.25" x14ac:dyDescent="0.2">
      <c r="B9" s="114" t="s">
        <v>71</v>
      </c>
      <c r="C9" s="114" t="s">
        <v>23</v>
      </c>
      <c r="D9" s="114" t="s">
        <v>14</v>
      </c>
      <c r="E9" s="221">
        <v>450</v>
      </c>
      <c r="F9" s="221">
        <v>60</v>
      </c>
      <c r="G9" s="224">
        <f t="shared" si="0"/>
        <v>255</v>
      </c>
      <c r="H9" s="114">
        <v>1.6</v>
      </c>
      <c r="I9" s="115">
        <v>0</v>
      </c>
      <c r="J9" s="116">
        <f t="shared" si="1"/>
        <v>0</v>
      </c>
      <c r="K9" s="116">
        <f t="shared" si="2"/>
        <v>1.6</v>
      </c>
      <c r="L9" s="116">
        <f t="shared" si="3"/>
        <v>0</v>
      </c>
      <c r="M9" s="116">
        <f t="shared" si="4"/>
        <v>408</v>
      </c>
      <c r="N9" s="114"/>
    </row>
    <row r="10" spans="2:14" ht="14.25" x14ac:dyDescent="0.2">
      <c r="B10" s="114" t="s">
        <v>72</v>
      </c>
      <c r="C10" s="114" t="s">
        <v>23</v>
      </c>
      <c r="D10" s="114" t="s">
        <v>14</v>
      </c>
      <c r="E10" s="221">
        <v>126</v>
      </c>
      <c r="F10" s="221">
        <v>16</v>
      </c>
      <c r="G10" s="224">
        <f t="shared" si="0"/>
        <v>71</v>
      </c>
      <c r="H10" s="114">
        <v>2.4</v>
      </c>
      <c r="I10" s="115">
        <v>0</v>
      </c>
      <c r="J10" s="116">
        <f t="shared" si="1"/>
        <v>0</v>
      </c>
      <c r="K10" s="116">
        <f t="shared" si="2"/>
        <v>2.4</v>
      </c>
      <c r="L10" s="116">
        <f t="shared" si="3"/>
        <v>0</v>
      </c>
      <c r="M10" s="116">
        <f t="shared" si="4"/>
        <v>170.4</v>
      </c>
      <c r="N10" s="114"/>
    </row>
    <row r="11" spans="2:14" ht="14.25" x14ac:dyDescent="0.2">
      <c r="B11" s="114" t="s">
        <v>73</v>
      </c>
      <c r="C11" s="114" t="s">
        <v>23</v>
      </c>
      <c r="D11" s="114" t="s">
        <v>14</v>
      </c>
      <c r="E11" s="221">
        <v>216</v>
      </c>
      <c r="F11" s="221">
        <v>48</v>
      </c>
      <c r="G11" s="224">
        <f t="shared" si="0"/>
        <v>132</v>
      </c>
      <c r="H11" s="114">
        <v>4.8</v>
      </c>
      <c r="I11" s="115">
        <v>0</v>
      </c>
      <c r="J11" s="116">
        <f t="shared" si="1"/>
        <v>0</v>
      </c>
      <c r="K11" s="116">
        <f t="shared" si="2"/>
        <v>4.8</v>
      </c>
      <c r="L11" s="116">
        <f t="shared" si="3"/>
        <v>0</v>
      </c>
      <c r="M11" s="116">
        <f t="shared" si="4"/>
        <v>633.6</v>
      </c>
      <c r="N11" s="114"/>
    </row>
    <row r="12" spans="2:14" ht="14.25" x14ac:dyDescent="0.2">
      <c r="B12" s="114" t="s">
        <v>74</v>
      </c>
      <c r="C12" s="114" t="s">
        <v>23</v>
      </c>
      <c r="D12" s="114" t="s">
        <v>14</v>
      </c>
      <c r="E12" s="221">
        <v>280</v>
      </c>
      <c r="F12" s="221">
        <v>40</v>
      </c>
      <c r="G12" s="224">
        <f t="shared" si="0"/>
        <v>160</v>
      </c>
      <c r="H12" s="114">
        <v>1.7</v>
      </c>
      <c r="I12" s="115">
        <v>0</v>
      </c>
      <c r="J12" s="116">
        <f t="shared" si="1"/>
        <v>0</v>
      </c>
      <c r="K12" s="116">
        <f t="shared" si="2"/>
        <v>1.7</v>
      </c>
      <c r="L12" s="116">
        <f t="shared" si="3"/>
        <v>0</v>
      </c>
      <c r="M12" s="116">
        <f t="shared" si="4"/>
        <v>272</v>
      </c>
      <c r="N12" s="114"/>
    </row>
    <row r="13" spans="2:14" ht="14.25" x14ac:dyDescent="0.2">
      <c r="B13" s="74" t="s">
        <v>75</v>
      </c>
      <c r="C13" s="114" t="s">
        <v>23</v>
      </c>
      <c r="D13" s="114" t="s">
        <v>14</v>
      </c>
      <c r="E13" s="221">
        <v>250</v>
      </c>
      <c r="F13" s="221">
        <v>30</v>
      </c>
      <c r="G13" s="224">
        <f t="shared" si="0"/>
        <v>140</v>
      </c>
      <c r="H13" s="114">
        <v>1.8</v>
      </c>
      <c r="I13" s="115">
        <v>0</v>
      </c>
      <c r="J13" s="116">
        <f t="shared" si="1"/>
        <v>0</v>
      </c>
      <c r="K13" s="116">
        <f t="shared" si="2"/>
        <v>1.8</v>
      </c>
      <c r="L13" s="116">
        <f t="shared" si="3"/>
        <v>0</v>
      </c>
      <c r="M13" s="116">
        <f t="shared" si="4"/>
        <v>252</v>
      </c>
      <c r="N13" s="114"/>
    </row>
    <row r="14" spans="2:14" ht="14.25" x14ac:dyDescent="0.2">
      <c r="B14" s="114" t="s">
        <v>76</v>
      </c>
      <c r="C14" s="114" t="s">
        <v>23</v>
      </c>
      <c r="D14" s="114" t="s">
        <v>14</v>
      </c>
      <c r="E14" s="221">
        <v>40</v>
      </c>
      <c r="F14" s="221">
        <v>10</v>
      </c>
      <c r="G14" s="224">
        <f t="shared" si="0"/>
        <v>25</v>
      </c>
      <c r="H14" s="114">
        <v>2.5</v>
      </c>
      <c r="I14" s="115">
        <v>0</v>
      </c>
      <c r="J14" s="116">
        <f t="shared" si="1"/>
        <v>0</v>
      </c>
      <c r="K14" s="116">
        <f t="shared" si="2"/>
        <v>2.5</v>
      </c>
      <c r="L14" s="116">
        <f t="shared" si="3"/>
        <v>0</v>
      </c>
      <c r="M14" s="116">
        <f t="shared" si="4"/>
        <v>62.5</v>
      </c>
      <c r="N14" s="114"/>
    </row>
    <row r="15" spans="2:14" ht="14.25" x14ac:dyDescent="0.2">
      <c r="B15" s="114" t="s">
        <v>77</v>
      </c>
      <c r="C15" s="114" t="s">
        <v>23</v>
      </c>
      <c r="D15" s="114" t="s">
        <v>14</v>
      </c>
      <c r="E15" s="221">
        <v>290</v>
      </c>
      <c r="F15" s="221">
        <v>53</v>
      </c>
      <c r="G15" s="224">
        <f t="shared" si="0"/>
        <v>171.5</v>
      </c>
      <c r="H15" s="114">
        <v>2.6</v>
      </c>
      <c r="I15" s="115">
        <v>0</v>
      </c>
      <c r="J15" s="116">
        <f t="shared" si="1"/>
        <v>0</v>
      </c>
      <c r="K15" s="116">
        <f t="shared" si="2"/>
        <v>2.6</v>
      </c>
      <c r="L15" s="116">
        <f t="shared" si="3"/>
        <v>0</v>
      </c>
      <c r="M15" s="116">
        <f t="shared" si="4"/>
        <v>445.90000000000003</v>
      </c>
      <c r="N15" s="114"/>
    </row>
    <row r="16" spans="2:14" ht="14.25" x14ac:dyDescent="0.2">
      <c r="B16" s="114" t="s">
        <v>78</v>
      </c>
      <c r="C16" s="114" t="s">
        <v>23</v>
      </c>
      <c r="D16" s="114" t="s">
        <v>14</v>
      </c>
      <c r="E16" s="221">
        <v>50</v>
      </c>
      <c r="F16" s="221">
        <v>3</v>
      </c>
      <c r="G16" s="224">
        <f t="shared" si="0"/>
        <v>26.5</v>
      </c>
      <c r="H16" s="114">
        <v>3.8</v>
      </c>
      <c r="I16" s="115">
        <v>0</v>
      </c>
      <c r="J16" s="116">
        <f t="shared" si="1"/>
        <v>0</v>
      </c>
      <c r="K16" s="116">
        <f t="shared" si="2"/>
        <v>3.8</v>
      </c>
      <c r="L16" s="116">
        <f t="shared" si="3"/>
        <v>0</v>
      </c>
      <c r="M16" s="116">
        <f t="shared" si="4"/>
        <v>100.69999999999999</v>
      </c>
      <c r="N16" s="114"/>
    </row>
    <row r="17" spans="2:14" ht="14.25" x14ac:dyDescent="0.2">
      <c r="B17" s="114" t="s">
        <v>79</v>
      </c>
      <c r="C17" s="114" t="s">
        <v>23</v>
      </c>
      <c r="D17" s="114" t="s">
        <v>14</v>
      </c>
      <c r="E17" s="221">
        <v>280</v>
      </c>
      <c r="F17" s="221">
        <v>128</v>
      </c>
      <c r="G17" s="224">
        <f t="shared" si="0"/>
        <v>204</v>
      </c>
      <c r="H17" s="114">
        <v>2.2000000000000002</v>
      </c>
      <c r="I17" s="115">
        <v>0</v>
      </c>
      <c r="J17" s="116">
        <f t="shared" si="1"/>
        <v>0</v>
      </c>
      <c r="K17" s="116">
        <f t="shared" si="2"/>
        <v>2.2000000000000002</v>
      </c>
      <c r="L17" s="116">
        <f t="shared" si="3"/>
        <v>0</v>
      </c>
      <c r="M17" s="116">
        <f t="shared" si="4"/>
        <v>448.8</v>
      </c>
      <c r="N17" s="114"/>
    </row>
    <row r="18" spans="2:14" ht="14.25" x14ac:dyDescent="0.2">
      <c r="B18" s="114" t="s">
        <v>80</v>
      </c>
      <c r="C18" s="114" t="s">
        <v>23</v>
      </c>
      <c r="D18" s="114" t="s">
        <v>14</v>
      </c>
      <c r="E18" s="221">
        <v>20</v>
      </c>
      <c r="F18" s="221">
        <v>2</v>
      </c>
      <c r="G18" s="224">
        <f t="shared" si="0"/>
        <v>11</v>
      </c>
      <c r="H18" s="114">
        <v>2.1</v>
      </c>
      <c r="I18" s="115">
        <v>0</v>
      </c>
      <c r="J18" s="116">
        <f t="shared" si="1"/>
        <v>0</v>
      </c>
      <c r="K18" s="116">
        <f t="shared" si="2"/>
        <v>2.1</v>
      </c>
      <c r="L18" s="116">
        <f t="shared" si="3"/>
        <v>0</v>
      </c>
      <c r="M18" s="116">
        <f t="shared" si="4"/>
        <v>23.1</v>
      </c>
      <c r="N18" s="114"/>
    </row>
    <row r="19" spans="2:14" ht="14.25" x14ac:dyDescent="0.2">
      <c r="B19" s="114" t="s">
        <v>81</v>
      </c>
      <c r="C19" s="114" t="s">
        <v>23</v>
      </c>
      <c r="D19" s="114" t="s">
        <v>14</v>
      </c>
      <c r="E19" s="221">
        <v>750</v>
      </c>
      <c r="F19" s="221">
        <v>192</v>
      </c>
      <c r="G19" s="224">
        <f t="shared" si="0"/>
        <v>471</v>
      </c>
      <c r="H19" s="114">
        <v>1</v>
      </c>
      <c r="I19" s="115">
        <v>0</v>
      </c>
      <c r="J19" s="116">
        <f t="shared" si="1"/>
        <v>0</v>
      </c>
      <c r="K19" s="116">
        <f t="shared" si="2"/>
        <v>1</v>
      </c>
      <c r="L19" s="116">
        <f t="shared" si="3"/>
        <v>0</v>
      </c>
      <c r="M19" s="116">
        <f t="shared" si="4"/>
        <v>471</v>
      </c>
      <c r="N19" s="114"/>
    </row>
    <row r="20" spans="2:14" ht="14.25" x14ac:dyDescent="0.2">
      <c r="B20" s="74" t="s">
        <v>82</v>
      </c>
      <c r="C20" s="114" t="s">
        <v>23</v>
      </c>
      <c r="D20" s="114" t="s">
        <v>14</v>
      </c>
      <c r="E20" s="221">
        <v>30</v>
      </c>
      <c r="F20" s="221">
        <v>16</v>
      </c>
      <c r="G20" s="224">
        <f t="shared" si="0"/>
        <v>23</v>
      </c>
      <c r="H20" s="114">
        <v>3.5</v>
      </c>
      <c r="I20" s="115">
        <v>0</v>
      </c>
      <c r="J20" s="116">
        <f t="shared" si="1"/>
        <v>0</v>
      </c>
      <c r="K20" s="116">
        <f t="shared" si="2"/>
        <v>3.5</v>
      </c>
      <c r="L20" s="116">
        <f t="shared" si="3"/>
        <v>0</v>
      </c>
      <c r="M20" s="116">
        <f t="shared" si="4"/>
        <v>80.5</v>
      </c>
      <c r="N20" s="114"/>
    </row>
    <row r="21" spans="2:14" ht="14.25" x14ac:dyDescent="0.2">
      <c r="B21" s="74" t="s">
        <v>83</v>
      </c>
      <c r="C21" s="114" t="s">
        <v>23</v>
      </c>
      <c r="D21" s="74" t="s">
        <v>240</v>
      </c>
      <c r="E21" s="221">
        <v>60</v>
      </c>
      <c r="F21" s="221">
        <v>18</v>
      </c>
      <c r="G21" s="224">
        <f t="shared" si="0"/>
        <v>39</v>
      </c>
      <c r="H21" s="114">
        <v>0.95</v>
      </c>
      <c r="I21" s="115">
        <v>0</v>
      </c>
      <c r="J21" s="116">
        <f t="shared" si="1"/>
        <v>0</v>
      </c>
      <c r="K21" s="116">
        <f t="shared" si="2"/>
        <v>0.95</v>
      </c>
      <c r="L21" s="116">
        <f t="shared" si="3"/>
        <v>0</v>
      </c>
      <c r="M21" s="116">
        <f t="shared" si="4"/>
        <v>37.049999999999997</v>
      </c>
      <c r="N21" s="114"/>
    </row>
    <row r="22" spans="2:14" ht="14.25" x14ac:dyDescent="0.2">
      <c r="B22" s="114" t="s">
        <v>84</v>
      </c>
      <c r="C22" s="114" t="s">
        <v>23</v>
      </c>
      <c r="D22" s="114" t="s">
        <v>14</v>
      </c>
      <c r="E22" s="221">
        <v>525</v>
      </c>
      <c r="F22" s="221">
        <v>234</v>
      </c>
      <c r="G22" s="224">
        <f t="shared" si="0"/>
        <v>379.5</v>
      </c>
      <c r="H22" s="114">
        <v>1.5</v>
      </c>
      <c r="I22" s="115">
        <v>0</v>
      </c>
      <c r="J22" s="116">
        <f t="shared" si="1"/>
        <v>0</v>
      </c>
      <c r="K22" s="116">
        <f t="shared" si="2"/>
        <v>1.5</v>
      </c>
      <c r="L22" s="116">
        <f t="shared" si="3"/>
        <v>0</v>
      </c>
      <c r="M22" s="116">
        <f t="shared" si="4"/>
        <v>569.25</v>
      </c>
      <c r="N22" s="114"/>
    </row>
    <row r="23" spans="2:14" ht="14.25" x14ac:dyDescent="0.2">
      <c r="B23" s="114" t="s">
        <v>85</v>
      </c>
      <c r="C23" s="114" t="s">
        <v>23</v>
      </c>
      <c r="D23" s="114" t="s">
        <v>14</v>
      </c>
      <c r="E23" s="221">
        <v>525</v>
      </c>
      <c r="F23" s="221">
        <v>225</v>
      </c>
      <c r="G23" s="224">
        <f t="shared" si="0"/>
        <v>375</v>
      </c>
      <c r="H23" s="114">
        <v>1.95</v>
      </c>
      <c r="I23" s="115">
        <v>0</v>
      </c>
      <c r="J23" s="116">
        <f t="shared" si="1"/>
        <v>0</v>
      </c>
      <c r="K23" s="116">
        <f t="shared" si="2"/>
        <v>1.95</v>
      </c>
      <c r="L23" s="116">
        <f t="shared" si="3"/>
        <v>0</v>
      </c>
      <c r="M23" s="116">
        <f t="shared" si="4"/>
        <v>731.25</v>
      </c>
      <c r="N23" s="114"/>
    </row>
    <row r="24" spans="2:14" ht="14.25" x14ac:dyDescent="0.2">
      <c r="B24" s="114" t="s">
        <v>86</v>
      </c>
      <c r="C24" s="114" t="s">
        <v>23</v>
      </c>
      <c r="D24" s="114" t="s">
        <v>14</v>
      </c>
      <c r="E24" s="221">
        <v>200</v>
      </c>
      <c r="F24" s="221">
        <v>18</v>
      </c>
      <c r="G24" s="224">
        <f t="shared" si="0"/>
        <v>109</v>
      </c>
      <c r="H24" s="114">
        <v>2.8</v>
      </c>
      <c r="I24" s="115">
        <v>0</v>
      </c>
      <c r="J24" s="116">
        <f t="shared" si="1"/>
        <v>0</v>
      </c>
      <c r="K24" s="116">
        <f t="shared" si="2"/>
        <v>2.8</v>
      </c>
      <c r="L24" s="116">
        <f t="shared" si="3"/>
        <v>0</v>
      </c>
      <c r="M24" s="116">
        <f t="shared" si="4"/>
        <v>305.2</v>
      </c>
      <c r="N24" s="114"/>
    </row>
    <row r="25" spans="2:14" ht="14.25" x14ac:dyDescent="0.2">
      <c r="B25" s="74" t="s">
        <v>87</v>
      </c>
      <c r="C25" s="114" t="s">
        <v>23</v>
      </c>
      <c r="D25" s="114" t="s">
        <v>14</v>
      </c>
      <c r="E25" s="221">
        <v>8</v>
      </c>
      <c r="F25" s="221">
        <v>12</v>
      </c>
      <c r="G25" s="224">
        <f t="shared" si="0"/>
        <v>10</v>
      </c>
      <c r="H25" s="114">
        <v>4</v>
      </c>
      <c r="I25" s="115">
        <v>0</v>
      </c>
      <c r="J25" s="116">
        <f t="shared" si="1"/>
        <v>0</v>
      </c>
      <c r="K25" s="116">
        <f t="shared" si="2"/>
        <v>4</v>
      </c>
      <c r="L25" s="116">
        <f t="shared" si="3"/>
        <v>0</v>
      </c>
      <c r="M25" s="116">
        <f t="shared" si="4"/>
        <v>40</v>
      </c>
      <c r="N25" s="114"/>
    </row>
    <row r="26" spans="2:14" ht="14.25" x14ac:dyDescent="0.2">
      <c r="B26" s="74" t="s">
        <v>89</v>
      </c>
      <c r="C26" s="74" t="s">
        <v>23</v>
      </c>
      <c r="D26" s="114" t="s">
        <v>18</v>
      </c>
      <c r="E26" s="221">
        <v>2</v>
      </c>
      <c r="F26" s="221">
        <v>1</v>
      </c>
      <c r="G26" s="224">
        <f t="shared" si="0"/>
        <v>1.5</v>
      </c>
      <c r="H26" s="114">
        <v>3.25</v>
      </c>
      <c r="I26" s="115">
        <v>0</v>
      </c>
      <c r="J26" s="116">
        <f t="shared" si="1"/>
        <v>0</v>
      </c>
      <c r="K26" s="116">
        <f t="shared" si="2"/>
        <v>3.25</v>
      </c>
      <c r="L26" s="116">
        <f t="shared" si="3"/>
        <v>0</v>
      </c>
      <c r="M26" s="116">
        <f t="shared" si="4"/>
        <v>4.875</v>
      </c>
      <c r="N26" s="114"/>
    </row>
    <row r="27" spans="2:14" ht="14.25" x14ac:dyDescent="0.2">
      <c r="B27" s="74" t="s">
        <v>90</v>
      </c>
      <c r="C27" s="114" t="s">
        <v>23</v>
      </c>
      <c r="D27" s="74" t="s">
        <v>18</v>
      </c>
      <c r="E27" s="221">
        <v>2</v>
      </c>
      <c r="F27" s="221">
        <v>1</v>
      </c>
      <c r="G27" s="224">
        <f t="shared" si="0"/>
        <v>1.5</v>
      </c>
      <c r="H27" s="114">
        <v>4.8</v>
      </c>
      <c r="I27" s="115">
        <v>0</v>
      </c>
      <c r="J27" s="116">
        <f>H27*I27</f>
        <v>0</v>
      </c>
      <c r="K27" s="116">
        <f t="shared" si="2"/>
        <v>4.8</v>
      </c>
      <c r="L27" s="116">
        <f t="shared" si="3"/>
        <v>0</v>
      </c>
      <c r="M27" s="116">
        <f t="shared" si="4"/>
        <v>7.1999999999999993</v>
      </c>
      <c r="N27" s="114"/>
    </row>
    <row r="28" spans="2:14" ht="14.25" x14ac:dyDescent="0.2">
      <c r="B28" s="74" t="s">
        <v>91</v>
      </c>
      <c r="C28" s="74" t="s">
        <v>23</v>
      </c>
      <c r="D28" s="114" t="s">
        <v>14</v>
      </c>
      <c r="E28" s="221">
        <v>15</v>
      </c>
      <c r="F28" s="221">
        <v>5</v>
      </c>
      <c r="G28" s="224">
        <f t="shared" si="0"/>
        <v>10</v>
      </c>
      <c r="H28" s="114">
        <v>4.5</v>
      </c>
      <c r="I28" s="115">
        <v>0</v>
      </c>
      <c r="J28" s="116">
        <f t="shared" ref="J28:J36" si="5">H28*I28</f>
        <v>0</v>
      </c>
      <c r="K28" s="116">
        <f t="shared" ref="K28:K36" si="6">H28+H28*I28</f>
        <v>4.5</v>
      </c>
      <c r="L28" s="116">
        <f t="shared" si="3"/>
        <v>0</v>
      </c>
      <c r="M28" s="116">
        <f t="shared" si="4"/>
        <v>45</v>
      </c>
      <c r="N28" s="114"/>
    </row>
    <row r="29" spans="2:14" ht="14.25" x14ac:dyDescent="0.2">
      <c r="B29" s="74" t="s">
        <v>236</v>
      </c>
      <c r="C29" s="74" t="s">
        <v>23</v>
      </c>
      <c r="D29" s="74" t="s">
        <v>18</v>
      </c>
      <c r="E29" s="221">
        <v>150</v>
      </c>
      <c r="F29" s="221">
        <v>1</v>
      </c>
      <c r="G29" s="224">
        <f t="shared" si="0"/>
        <v>75.5</v>
      </c>
      <c r="H29" s="114">
        <v>3.95</v>
      </c>
      <c r="I29" s="115">
        <v>0</v>
      </c>
      <c r="J29" s="116">
        <f t="shared" si="5"/>
        <v>0</v>
      </c>
      <c r="K29" s="116">
        <f t="shared" si="6"/>
        <v>3.95</v>
      </c>
      <c r="L29" s="116">
        <f t="shared" si="3"/>
        <v>0</v>
      </c>
      <c r="M29" s="116">
        <f t="shared" si="4"/>
        <v>298.22500000000002</v>
      </c>
      <c r="N29" s="114"/>
    </row>
    <row r="30" spans="2:14" ht="14.25" x14ac:dyDescent="0.2">
      <c r="B30" s="74" t="s">
        <v>239</v>
      </c>
      <c r="C30" s="74" t="s">
        <v>23</v>
      </c>
      <c r="D30" s="114" t="s">
        <v>14</v>
      </c>
      <c r="E30" s="221">
        <v>50</v>
      </c>
      <c r="F30" s="221">
        <v>1</v>
      </c>
      <c r="G30" s="224">
        <f t="shared" si="0"/>
        <v>25.5</v>
      </c>
      <c r="H30" s="114">
        <v>2.6</v>
      </c>
      <c r="I30" s="115">
        <v>0</v>
      </c>
      <c r="J30" s="116">
        <f t="shared" si="5"/>
        <v>0</v>
      </c>
      <c r="K30" s="116">
        <f t="shared" si="6"/>
        <v>2.6</v>
      </c>
      <c r="L30" s="116">
        <f t="shared" si="3"/>
        <v>0</v>
      </c>
      <c r="M30" s="116">
        <f t="shared" si="4"/>
        <v>66.3</v>
      </c>
      <c r="N30" s="114"/>
    </row>
    <row r="31" spans="2:14" ht="14.25" x14ac:dyDescent="0.2">
      <c r="B31" s="74" t="s">
        <v>238</v>
      </c>
      <c r="C31" s="74" t="s">
        <v>23</v>
      </c>
      <c r="D31" s="114" t="s">
        <v>14</v>
      </c>
      <c r="E31" s="221">
        <v>175</v>
      </c>
      <c r="F31" s="221">
        <v>24</v>
      </c>
      <c r="G31" s="224">
        <f t="shared" si="0"/>
        <v>99.5</v>
      </c>
      <c r="H31" s="114">
        <v>1.95</v>
      </c>
      <c r="I31" s="117">
        <v>0</v>
      </c>
      <c r="J31" s="116">
        <f>H31*I32</f>
        <v>0</v>
      </c>
      <c r="K31" s="116">
        <f>H31+H31*I32</f>
        <v>1.95</v>
      </c>
      <c r="L31" s="116">
        <f t="shared" si="3"/>
        <v>0</v>
      </c>
      <c r="M31" s="116">
        <f t="shared" si="4"/>
        <v>194.02500000000001</v>
      </c>
      <c r="N31" s="114"/>
    </row>
    <row r="32" spans="2:14" ht="14.25" x14ac:dyDescent="0.2">
      <c r="B32" s="74" t="s">
        <v>363</v>
      </c>
      <c r="C32" s="74" t="s">
        <v>23</v>
      </c>
      <c r="D32" s="114" t="s">
        <v>18</v>
      </c>
      <c r="E32" s="221">
        <v>1</v>
      </c>
      <c r="F32" s="221">
        <v>12</v>
      </c>
      <c r="G32" s="224">
        <f t="shared" si="0"/>
        <v>6.5</v>
      </c>
      <c r="H32" s="114">
        <v>1.4</v>
      </c>
      <c r="I32" s="115">
        <v>0</v>
      </c>
      <c r="J32" s="116">
        <f t="shared" ref="J32" si="7">H32*I33</f>
        <v>0</v>
      </c>
      <c r="K32" s="116">
        <f>H32+H32*I33</f>
        <v>1.4</v>
      </c>
      <c r="L32" s="116">
        <f t="shared" si="3"/>
        <v>0</v>
      </c>
      <c r="M32" s="116">
        <f t="shared" si="4"/>
        <v>9.1</v>
      </c>
      <c r="N32" s="114"/>
    </row>
    <row r="33" spans="2:14" ht="14.25" x14ac:dyDescent="0.2">
      <c r="B33" s="74" t="s">
        <v>364</v>
      </c>
      <c r="C33" s="74" t="s">
        <v>23</v>
      </c>
      <c r="D33" s="114" t="s">
        <v>14</v>
      </c>
      <c r="E33" s="221">
        <v>1</v>
      </c>
      <c r="F33" s="221">
        <v>21</v>
      </c>
      <c r="G33" s="224">
        <f t="shared" si="0"/>
        <v>11</v>
      </c>
      <c r="H33" s="114">
        <v>5.18</v>
      </c>
      <c r="I33" s="115">
        <v>0</v>
      </c>
      <c r="J33" s="116">
        <f>H33*I35</f>
        <v>0</v>
      </c>
      <c r="K33" s="116">
        <f>H33+H33*I35</f>
        <v>5.18</v>
      </c>
      <c r="L33" s="116">
        <f t="shared" si="3"/>
        <v>0</v>
      </c>
      <c r="M33" s="116">
        <f t="shared" si="4"/>
        <v>56.98</v>
      </c>
      <c r="N33" s="114"/>
    </row>
    <row r="34" spans="2:14" ht="14.25" x14ac:dyDescent="0.2">
      <c r="B34" s="74" t="s">
        <v>365</v>
      </c>
      <c r="C34" s="74" t="s">
        <v>23</v>
      </c>
      <c r="D34" s="114" t="s">
        <v>14</v>
      </c>
      <c r="E34" s="221">
        <v>1</v>
      </c>
      <c r="F34" s="221">
        <v>26</v>
      </c>
      <c r="G34" s="224">
        <f t="shared" si="0"/>
        <v>13.5</v>
      </c>
      <c r="H34" s="114">
        <v>2.98</v>
      </c>
      <c r="I34" s="115">
        <v>0</v>
      </c>
      <c r="J34" s="116">
        <f>H34*I36</f>
        <v>0</v>
      </c>
      <c r="K34" s="116">
        <f>H34+H34*I36</f>
        <v>2.98</v>
      </c>
      <c r="L34" s="116">
        <f t="shared" si="3"/>
        <v>0</v>
      </c>
      <c r="M34" s="116">
        <f t="shared" si="4"/>
        <v>40.229999999999997</v>
      </c>
      <c r="N34" s="114"/>
    </row>
    <row r="35" spans="2:14" ht="14.25" x14ac:dyDescent="0.2">
      <c r="B35" s="74" t="s">
        <v>237</v>
      </c>
      <c r="C35" s="74" t="s">
        <v>23</v>
      </c>
      <c r="D35" s="114" t="s">
        <v>14</v>
      </c>
      <c r="E35" s="221">
        <v>210</v>
      </c>
      <c r="F35" s="221">
        <v>18</v>
      </c>
      <c r="G35" s="224">
        <f t="shared" si="0"/>
        <v>114</v>
      </c>
      <c r="H35" s="114">
        <v>2.5</v>
      </c>
      <c r="I35" s="115">
        <v>0</v>
      </c>
      <c r="J35" s="116">
        <f t="shared" si="5"/>
        <v>0</v>
      </c>
      <c r="K35" s="116">
        <f t="shared" si="6"/>
        <v>2.5</v>
      </c>
      <c r="L35" s="116">
        <f t="shared" si="3"/>
        <v>0</v>
      </c>
      <c r="M35" s="116">
        <f t="shared" si="4"/>
        <v>285</v>
      </c>
      <c r="N35" s="114"/>
    </row>
    <row r="36" spans="2:14" ht="14.25" x14ac:dyDescent="0.2">
      <c r="B36" s="114" t="s">
        <v>92</v>
      </c>
      <c r="C36" s="74" t="s">
        <v>23</v>
      </c>
      <c r="D36" s="114" t="s">
        <v>88</v>
      </c>
      <c r="E36" s="221">
        <v>12</v>
      </c>
      <c r="F36" s="221">
        <v>1</v>
      </c>
      <c r="G36" s="224">
        <f t="shared" si="0"/>
        <v>6.5</v>
      </c>
      <c r="H36" s="114">
        <v>1.9</v>
      </c>
      <c r="I36" s="115">
        <v>0</v>
      </c>
      <c r="J36" s="116">
        <f t="shared" si="5"/>
        <v>0</v>
      </c>
      <c r="K36" s="116">
        <f t="shared" si="6"/>
        <v>1.9</v>
      </c>
      <c r="L36" s="116">
        <f t="shared" si="3"/>
        <v>0</v>
      </c>
      <c r="M36" s="116">
        <f t="shared" si="4"/>
        <v>12.35</v>
      </c>
      <c r="N36" s="114"/>
    </row>
    <row r="37" spans="2:14" x14ac:dyDescent="0.2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18">
        <f>SUM(L4:L36)</f>
        <v>0</v>
      </c>
      <c r="M37" s="116">
        <f t="shared" si="4"/>
        <v>0</v>
      </c>
      <c r="N37" s="31"/>
    </row>
    <row r="38" spans="2:14" x14ac:dyDescent="0.2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114" t="s">
        <v>54</v>
      </c>
      <c r="M38" s="116">
        <f>SUM(M4:M37)</f>
        <v>8786.4349999999995</v>
      </c>
      <c r="N38" s="31"/>
    </row>
  </sheetData>
  <phoneticPr fontId="1" type="noConversion"/>
  <pageMargins left="0.75" right="0.75" top="1" bottom="1" header="0" footer="0"/>
  <pageSetup paperSize="9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6"/>
  <sheetViews>
    <sheetView tabSelected="1" topLeftCell="A43" zoomScaleNormal="100" workbookViewId="0">
      <selection activeCell="B69" sqref="B69"/>
    </sheetView>
  </sheetViews>
  <sheetFormatPr baseColWidth="10" defaultRowHeight="12.75" x14ac:dyDescent="0.2"/>
  <cols>
    <col min="1" max="1" width="3.5703125" customWidth="1"/>
    <col min="3" max="3" width="36.7109375" bestFit="1" customWidth="1"/>
    <col min="5" max="5" width="11.5703125" bestFit="1" customWidth="1"/>
    <col min="6" max="7" width="11.5703125" customWidth="1"/>
    <col min="8" max="8" width="12" bestFit="1" customWidth="1"/>
    <col min="9" max="9" width="8.5703125" bestFit="1" customWidth="1"/>
    <col min="10" max="10" width="8.5703125" customWidth="1"/>
    <col min="13" max="13" width="13.28515625" customWidth="1"/>
    <col min="15" max="15" width="7.7109375" bestFit="1" customWidth="1"/>
    <col min="16" max="16" width="13.42578125" customWidth="1"/>
  </cols>
  <sheetData>
    <row r="1" spans="2:16" ht="13.5" thickBot="1" x14ac:dyDescent="0.25"/>
    <row r="2" spans="2:16" ht="38.25" x14ac:dyDescent="0.2">
      <c r="C2" s="119" t="s">
        <v>96</v>
      </c>
      <c r="D2" s="121" t="s">
        <v>19</v>
      </c>
      <c r="E2" s="120"/>
      <c r="F2" s="120"/>
      <c r="G2" s="120"/>
      <c r="H2" s="122">
        <f>M64+M75</f>
        <v>20483.574999999993</v>
      </c>
      <c r="I2" s="121" t="s">
        <v>20</v>
      </c>
      <c r="J2" s="121"/>
      <c r="K2" s="120"/>
      <c r="L2" s="120"/>
      <c r="M2" s="120"/>
      <c r="N2" s="16"/>
      <c r="O2" s="16"/>
      <c r="P2" s="17"/>
    </row>
    <row r="3" spans="2:16" ht="105" x14ac:dyDescent="0.2">
      <c r="B3" s="123" t="s">
        <v>12</v>
      </c>
      <c r="C3" s="113" t="s">
        <v>13</v>
      </c>
      <c r="D3" s="62" t="s">
        <v>3</v>
      </c>
      <c r="E3" s="62" t="s">
        <v>361</v>
      </c>
      <c r="F3" s="62" t="s">
        <v>362</v>
      </c>
      <c r="G3" s="222" t="s">
        <v>640</v>
      </c>
      <c r="H3" s="62" t="s">
        <v>47</v>
      </c>
      <c r="I3" s="62" t="s">
        <v>4</v>
      </c>
      <c r="J3" s="62" t="s">
        <v>48</v>
      </c>
      <c r="K3" s="62" t="s">
        <v>46</v>
      </c>
      <c r="L3" s="62" t="s">
        <v>49</v>
      </c>
      <c r="M3" s="62" t="s">
        <v>50</v>
      </c>
      <c r="N3" s="13" t="s">
        <v>15</v>
      </c>
      <c r="O3" s="13" t="s">
        <v>16</v>
      </c>
      <c r="P3" s="19" t="s">
        <v>17</v>
      </c>
    </row>
    <row r="4" spans="2:16" ht="14.25" x14ac:dyDescent="0.2">
      <c r="B4" s="124"/>
      <c r="C4" s="114" t="s">
        <v>97</v>
      </c>
      <c r="D4" s="114" t="s">
        <v>14</v>
      </c>
      <c r="E4" s="221">
        <v>300</v>
      </c>
      <c r="F4" s="221">
        <v>1</v>
      </c>
      <c r="G4" s="224">
        <f>(E4+F4)/2</f>
        <v>150.5</v>
      </c>
      <c r="H4" s="114">
        <v>6.55</v>
      </c>
      <c r="I4" s="115">
        <v>0.1</v>
      </c>
      <c r="J4" s="116">
        <f>H4*I4</f>
        <v>0.65500000000000003</v>
      </c>
      <c r="K4" s="116">
        <f>H4+H4*I4</f>
        <v>7.2050000000000001</v>
      </c>
      <c r="L4" s="116">
        <f>G4*J4</f>
        <v>98.577500000000001</v>
      </c>
      <c r="M4" s="116">
        <f>G4*K4</f>
        <v>1084.3525</v>
      </c>
      <c r="N4" s="2"/>
      <c r="O4" s="2"/>
      <c r="P4" s="7"/>
    </row>
    <row r="5" spans="2:16" ht="14.25" x14ac:dyDescent="0.2">
      <c r="B5" s="124"/>
      <c r="C5" s="114" t="s">
        <v>98</v>
      </c>
      <c r="D5" s="114" t="s">
        <v>14</v>
      </c>
      <c r="E5" s="221">
        <v>300</v>
      </c>
      <c r="F5" s="221">
        <v>1</v>
      </c>
      <c r="G5" s="224">
        <f t="shared" ref="G5:G63" si="0">(E5+F5)/2</f>
        <v>150.5</v>
      </c>
      <c r="H5" s="114">
        <v>2.75</v>
      </c>
      <c r="I5" s="115">
        <v>0.1</v>
      </c>
      <c r="J5" s="116">
        <f t="shared" ref="J5:J63" si="1">H5*I5</f>
        <v>0.27500000000000002</v>
      </c>
      <c r="K5" s="116">
        <f t="shared" ref="K5:K63" si="2">H5+H5*I5</f>
        <v>3.0249999999999999</v>
      </c>
      <c r="L5" s="116">
        <f t="shared" ref="L5:L63" si="3">G5*J5</f>
        <v>41.387500000000003</v>
      </c>
      <c r="M5" s="116">
        <f t="shared" ref="M5:M63" si="4">G5*K5</f>
        <v>455.26249999999999</v>
      </c>
      <c r="N5" s="2"/>
      <c r="O5" s="2"/>
      <c r="P5" s="7"/>
    </row>
    <row r="6" spans="2:16" ht="14.25" x14ac:dyDescent="0.2">
      <c r="B6" s="124"/>
      <c r="C6" s="74" t="s">
        <v>366</v>
      </c>
      <c r="D6" s="114" t="s">
        <v>14</v>
      </c>
      <c r="E6" s="221">
        <v>1</v>
      </c>
      <c r="F6" s="221">
        <v>27</v>
      </c>
      <c r="G6" s="224">
        <f t="shared" si="0"/>
        <v>14</v>
      </c>
      <c r="H6" s="114">
        <v>3.83</v>
      </c>
      <c r="I6" s="115">
        <v>0.1</v>
      </c>
      <c r="J6" s="116">
        <f t="shared" si="1"/>
        <v>0.38300000000000001</v>
      </c>
      <c r="K6" s="116">
        <f t="shared" si="2"/>
        <v>4.2130000000000001</v>
      </c>
      <c r="L6" s="116">
        <f t="shared" si="3"/>
        <v>5.3620000000000001</v>
      </c>
      <c r="M6" s="116">
        <f t="shared" si="4"/>
        <v>58.981999999999999</v>
      </c>
      <c r="N6" s="2"/>
      <c r="O6" s="2"/>
      <c r="P6" s="7"/>
    </row>
    <row r="7" spans="2:16" ht="14.25" x14ac:dyDescent="0.2">
      <c r="B7" s="124"/>
      <c r="C7" s="114" t="s">
        <v>99</v>
      </c>
      <c r="D7" s="114" t="s">
        <v>14</v>
      </c>
      <c r="E7" s="221">
        <v>144</v>
      </c>
      <c r="F7" s="221">
        <v>1</v>
      </c>
      <c r="G7" s="224">
        <f t="shared" si="0"/>
        <v>72.5</v>
      </c>
      <c r="H7" s="114">
        <v>6.17</v>
      </c>
      <c r="I7" s="115">
        <v>0.1</v>
      </c>
      <c r="J7" s="116">
        <f t="shared" si="1"/>
        <v>0.61699999999999999</v>
      </c>
      <c r="K7" s="116">
        <f t="shared" si="2"/>
        <v>6.7869999999999999</v>
      </c>
      <c r="L7" s="116">
        <f t="shared" si="3"/>
        <v>44.732500000000002</v>
      </c>
      <c r="M7" s="116">
        <f t="shared" si="4"/>
        <v>492.0575</v>
      </c>
      <c r="N7" s="2"/>
      <c r="O7" s="2"/>
      <c r="P7" s="7"/>
    </row>
    <row r="8" spans="2:16" ht="14.25" x14ac:dyDescent="0.2">
      <c r="B8" s="124"/>
      <c r="C8" s="74" t="s">
        <v>99</v>
      </c>
      <c r="D8" s="74" t="s">
        <v>367</v>
      </c>
      <c r="E8" s="221">
        <v>1</v>
      </c>
      <c r="F8" s="221">
        <v>24</v>
      </c>
      <c r="G8" s="224">
        <f t="shared" si="0"/>
        <v>12.5</v>
      </c>
      <c r="H8" s="114">
        <v>3.24</v>
      </c>
      <c r="I8" s="115">
        <v>0.1</v>
      </c>
      <c r="J8" s="116">
        <f t="shared" si="1"/>
        <v>0.32400000000000007</v>
      </c>
      <c r="K8" s="116">
        <f t="shared" si="2"/>
        <v>3.5640000000000001</v>
      </c>
      <c r="L8" s="116">
        <f t="shared" si="3"/>
        <v>4.0500000000000007</v>
      </c>
      <c r="M8" s="116">
        <f t="shared" si="4"/>
        <v>44.55</v>
      </c>
      <c r="N8" s="2"/>
      <c r="O8" s="2"/>
      <c r="P8" s="7"/>
    </row>
    <row r="9" spans="2:16" ht="14.25" x14ac:dyDescent="0.2">
      <c r="B9" s="124"/>
      <c r="C9" s="74" t="s">
        <v>368</v>
      </c>
      <c r="D9" s="74" t="s">
        <v>369</v>
      </c>
      <c r="E9" s="221">
        <v>1</v>
      </c>
      <c r="F9" s="221">
        <v>2</v>
      </c>
      <c r="G9" s="224">
        <f t="shared" si="0"/>
        <v>1.5</v>
      </c>
      <c r="H9" s="114">
        <v>27</v>
      </c>
      <c r="I9" s="115">
        <v>0.1</v>
      </c>
      <c r="J9" s="116">
        <f t="shared" si="1"/>
        <v>2.7</v>
      </c>
      <c r="K9" s="116">
        <f t="shared" si="2"/>
        <v>29.7</v>
      </c>
      <c r="L9" s="116">
        <f t="shared" si="3"/>
        <v>4.0500000000000007</v>
      </c>
      <c r="M9" s="116">
        <f t="shared" si="4"/>
        <v>44.55</v>
      </c>
      <c r="N9" s="2"/>
      <c r="O9" s="2"/>
      <c r="P9" s="7"/>
    </row>
    <row r="10" spans="2:16" ht="14.25" x14ac:dyDescent="0.2">
      <c r="B10" s="124"/>
      <c r="C10" s="74" t="s">
        <v>370</v>
      </c>
      <c r="D10" s="114" t="s">
        <v>14</v>
      </c>
      <c r="E10" s="221">
        <v>1</v>
      </c>
      <c r="F10" s="221">
        <v>12</v>
      </c>
      <c r="G10" s="224">
        <f t="shared" si="0"/>
        <v>6.5</v>
      </c>
      <c r="H10" s="114">
        <v>1.7</v>
      </c>
      <c r="I10" s="115">
        <v>0</v>
      </c>
      <c r="J10" s="116">
        <f t="shared" si="1"/>
        <v>0</v>
      </c>
      <c r="K10" s="116">
        <f t="shared" si="2"/>
        <v>1.7</v>
      </c>
      <c r="L10" s="116">
        <f t="shared" si="3"/>
        <v>0</v>
      </c>
      <c r="M10" s="116">
        <f t="shared" si="4"/>
        <v>11.049999999999999</v>
      </c>
      <c r="N10" s="2"/>
      <c r="O10" s="2"/>
      <c r="P10" s="7"/>
    </row>
    <row r="11" spans="2:16" ht="14.25" x14ac:dyDescent="0.2">
      <c r="B11" s="124"/>
      <c r="C11" s="74" t="s">
        <v>371</v>
      </c>
      <c r="D11" s="114" t="s">
        <v>14</v>
      </c>
      <c r="E11" s="221">
        <v>1</v>
      </c>
      <c r="F11" s="221">
        <v>240</v>
      </c>
      <c r="G11" s="224">
        <f t="shared" si="0"/>
        <v>120.5</v>
      </c>
      <c r="H11" s="114">
        <v>1.26</v>
      </c>
      <c r="I11" s="115">
        <v>0.1</v>
      </c>
      <c r="J11" s="116">
        <f t="shared" si="1"/>
        <v>0.126</v>
      </c>
      <c r="K11" s="116">
        <f t="shared" si="2"/>
        <v>1.3860000000000001</v>
      </c>
      <c r="L11" s="116">
        <f t="shared" si="3"/>
        <v>15.183</v>
      </c>
      <c r="M11" s="116">
        <f t="shared" si="4"/>
        <v>167.01300000000001</v>
      </c>
      <c r="N11" s="2"/>
      <c r="O11" s="2"/>
      <c r="P11" s="7"/>
    </row>
    <row r="12" spans="2:16" ht="14.25" x14ac:dyDescent="0.2">
      <c r="B12" s="124"/>
      <c r="C12" s="74" t="s">
        <v>372</v>
      </c>
      <c r="D12" s="114" t="s">
        <v>14</v>
      </c>
      <c r="E12" s="221">
        <v>1</v>
      </c>
      <c r="F12" s="221">
        <v>13</v>
      </c>
      <c r="G12" s="224">
        <f t="shared" si="0"/>
        <v>7</v>
      </c>
      <c r="H12" s="114">
        <v>5.4</v>
      </c>
      <c r="I12" s="115">
        <v>0.1</v>
      </c>
      <c r="J12" s="116">
        <f t="shared" si="1"/>
        <v>0.54</v>
      </c>
      <c r="K12" s="116">
        <f t="shared" si="2"/>
        <v>5.94</v>
      </c>
      <c r="L12" s="116">
        <f t="shared" si="3"/>
        <v>3.7800000000000002</v>
      </c>
      <c r="M12" s="116">
        <f t="shared" si="4"/>
        <v>41.580000000000005</v>
      </c>
      <c r="N12" s="2"/>
      <c r="O12" s="2"/>
      <c r="P12" s="7"/>
    </row>
    <row r="13" spans="2:16" ht="14.25" x14ac:dyDescent="0.2">
      <c r="B13" s="124"/>
      <c r="C13" s="74" t="s">
        <v>373</v>
      </c>
      <c r="D13" s="74" t="s">
        <v>128</v>
      </c>
      <c r="E13" s="221">
        <v>1</v>
      </c>
      <c r="F13" s="221">
        <v>18</v>
      </c>
      <c r="G13" s="224">
        <f t="shared" si="0"/>
        <v>9.5</v>
      </c>
      <c r="H13" s="114">
        <v>2.88</v>
      </c>
      <c r="I13" s="115">
        <v>0.1</v>
      </c>
      <c r="J13" s="116">
        <f t="shared" si="1"/>
        <v>0.28799999999999998</v>
      </c>
      <c r="K13" s="116">
        <f t="shared" si="2"/>
        <v>3.1679999999999997</v>
      </c>
      <c r="L13" s="116">
        <f t="shared" si="3"/>
        <v>2.7359999999999998</v>
      </c>
      <c r="M13" s="116">
        <f t="shared" si="4"/>
        <v>30.095999999999997</v>
      </c>
      <c r="N13" s="2"/>
      <c r="O13" s="2"/>
      <c r="P13" s="7"/>
    </row>
    <row r="14" spans="2:16" ht="14.25" x14ac:dyDescent="0.2">
      <c r="B14" s="124"/>
      <c r="C14" s="74" t="s">
        <v>374</v>
      </c>
      <c r="D14" s="74" t="s">
        <v>128</v>
      </c>
      <c r="E14" s="221">
        <v>1</v>
      </c>
      <c r="F14" s="221">
        <v>36</v>
      </c>
      <c r="G14" s="224">
        <f t="shared" si="0"/>
        <v>18.5</v>
      </c>
      <c r="H14" s="114">
        <v>2.88</v>
      </c>
      <c r="I14" s="115">
        <v>0.1</v>
      </c>
      <c r="J14" s="116">
        <f t="shared" si="1"/>
        <v>0.28799999999999998</v>
      </c>
      <c r="K14" s="116">
        <f t="shared" si="2"/>
        <v>3.1679999999999997</v>
      </c>
      <c r="L14" s="116">
        <f t="shared" si="3"/>
        <v>5.3279999999999994</v>
      </c>
      <c r="M14" s="116">
        <f t="shared" si="4"/>
        <v>58.607999999999997</v>
      </c>
      <c r="N14" s="2"/>
      <c r="O14" s="2"/>
      <c r="P14" s="7"/>
    </row>
    <row r="15" spans="2:16" ht="14.25" x14ac:dyDescent="0.2">
      <c r="B15" s="124"/>
      <c r="C15" s="74" t="s">
        <v>375</v>
      </c>
      <c r="D15" s="74" t="s">
        <v>128</v>
      </c>
      <c r="E15" s="221">
        <v>1</v>
      </c>
      <c r="F15" s="221">
        <v>24</v>
      </c>
      <c r="G15" s="224">
        <f t="shared" si="0"/>
        <v>12.5</v>
      </c>
      <c r="H15" s="114">
        <v>2.88</v>
      </c>
      <c r="I15" s="115">
        <v>0.1</v>
      </c>
      <c r="J15" s="116">
        <f t="shared" si="1"/>
        <v>0.28799999999999998</v>
      </c>
      <c r="K15" s="116">
        <f t="shared" si="2"/>
        <v>3.1679999999999997</v>
      </c>
      <c r="L15" s="116">
        <f t="shared" si="3"/>
        <v>3.5999999999999996</v>
      </c>
      <c r="M15" s="116">
        <f t="shared" si="4"/>
        <v>39.599999999999994</v>
      </c>
      <c r="N15" s="2"/>
      <c r="O15" s="2"/>
      <c r="P15" s="7"/>
    </row>
    <row r="16" spans="2:16" ht="14.25" x14ac:dyDescent="0.2">
      <c r="B16" s="124"/>
      <c r="C16" s="74" t="s">
        <v>376</v>
      </c>
      <c r="D16" s="74" t="s">
        <v>128</v>
      </c>
      <c r="E16" s="221">
        <v>1</v>
      </c>
      <c r="F16" s="221">
        <v>48</v>
      </c>
      <c r="G16" s="224">
        <f t="shared" si="0"/>
        <v>24.5</v>
      </c>
      <c r="H16" s="114">
        <v>3.06</v>
      </c>
      <c r="I16" s="115">
        <v>0.1</v>
      </c>
      <c r="J16" s="116">
        <f t="shared" si="1"/>
        <v>0.30600000000000005</v>
      </c>
      <c r="K16" s="116">
        <f t="shared" si="2"/>
        <v>3.3660000000000001</v>
      </c>
      <c r="L16" s="116">
        <f t="shared" si="3"/>
        <v>7.4970000000000017</v>
      </c>
      <c r="M16" s="116">
        <f t="shared" si="4"/>
        <v>82.466999999999999</v>
      </c>
      <c r="N16" s="2"/>
      <c r="O16" s="2"/>
      <c r="P16" s="7"/>
    </row>
    <row r="17" spans="2:16" ht="14.25" x14ac:dyDescent="0.2">
      <c r="B17" s="124"/>
      <c r="C17" s="74" t="s">
        <v>378</v>
      </c>
      <c r="D17" s="74" t="s">
        <v>379</v>
      </c>
      <c r="E17" s="221">
        <v>1</v>
      </c>
      <c r="F17" s="221">
        <v>36</v>
      </c>
      <c r="G17" s="224">
        <f t="shared" si="0"/>
        <v>18.5</v>
      </c>
      <c r="H17" s="114">
        <v>3.15</v>
      </c>
      <c r="I17" s="115">
        <v>0.1</v>
      </c>
      <c r="J17" s="116">
        <f t="shared" si="1"/>
        <v>0.315</v>
      </c>
      <c r="K17" s="116">
        <f t="shared" si="2"/>
        <v>3.4649999999999999</v>
      </c>
      <c r="L17" s="116">
        <f t="shared" si="3"/>
        <v>5.8274999999999997</v>
      </c>
      <c r="M17" s="116">
        <f t="shared" si="4"/>
        <v>64.102499999999992</v>
      </c>
      <c r="N17" s="2"/>
      <c r="O17" s="2"/>
      <c r="P17" s="7"/>
    </row>
    <row r="18" spans="2:16" ht="14.25" x14ac:dyDescent="0.2">
      <c r="B18" s="124"/>
      <c r="C18" s="74" t="s">
        <v>380</v>
      </c>
      <c r="D18" s="74" t="s">
        <v>381</v>
      </c>
      <c r="E18" s="221">
        <v>1</v>
      </c>
      <c r="F18" s="221">
        <v>12</v>
      </c>
      <c r="G18" s="224">
        <f t="shared" si="0"/>
        <v>6.5</v>
      </c>
      <c r="H18" s="114">
        <v>0.9</v>
      </c>
      <c r="I18" s="115">
        <v>0.1</v>
      </c>
      <c r="J18" s="116">
        <f t="shared" si="1"/>
        <v>9.0000000000000011E-2</v>
      </c>
      <c r="K18" s="116">
        <f t="shared" si="2"/>
        <v>0.99</v>
      </c>
      <c r="L18" s="116">
        <f t="shared" si="3"/>
        <v>0.58500000000000008</v>
      </c>
      <c r="M18" s="116">
        <f t="shared" si="4"/>
        <v>6.4349999999999996</v>
      </c>
      <c r="N18" s="2"/>
      <c r="O18" s="2"/>
      <c r="P18" s="7"/>
    </row>
    <row r="19" spans="2:16" ht="14.25" x14ac:dyDescent="0.2">
      <c r="B19" s="124"/>
      <c r="C19" s="74" t="s">
        <v>377</v>
      </c>
      <c r="D19" s="114" t="s">
        <v>14</v>
      </c>
      <c r="E19" s="221">
        <v>1</v>
      </c>
      <c r="F19" s="221">
        <v>6</v>
      </c>
      <c r="G19" s="224">
        <f t="shared" si="0"/>
        <v>3.5</v>
      </c>
      <c r="H19" s="114">
        <v>7.56</v>
      </c>
      <c r="I19" s="115">
        <v>0.1</v>
      </c>
      <c r="J19" s="116">
        <f t="shared" si="1"/>
        <v>0.75600000000000001</v>
      </c>
      <c r="K19" s="116">
        <f t="shared" si="2"/>
        <v>8.3159999999999989</v>
      </c>
      <c r="L19" s="116">
        <f t="shared" si="3"/>
        <v>2.6459999999999999</v>
      </c>
      <c r="M19" s="116">
        <f t="shared" si="4"/>
        <v>29.105999999999995</v>
      </c>
      <c r="N19" s="2"/>
      <c r="O19" s="2"/>
      <c r="P19" s="7"/>
    </row>
    <row r="20" spans="2:16" ht="14.25" x14ac:dyDescent="0.2">
      <c r="B20" s="124"/>
      <c r="C20" s="74" t="s">
        <v>100</v>
      </c>
      <c r="D20" s="114" t="s">
        <v>14</v>
      </c>
      <c r="E20" s="221">
        <v>36</v>
      </c>
      <c r="F20" s="221">
        <v>1</v>
      </c>
      <c r="G20" s="224">
        <f t="shared" si="0"/>
        <v>18.5</v>
      </c>
      <c r="H20" s="114">
        <v>5.85</v>
      </c>
      <c r="I20" s="115">
        <v>0.1</v>
      </c>
      <c r="J20" s="116">
        <f t="shared" si="1"/>
        <v>0.58499999999999996</v>
      </c>
      <c r="K20" s="116">
        <f t="shared" si="2"/>
        <v>6.4349999999999996</v>
      </c>
      <c r="L20" s="116">
        <f t="shared" si="3"/>
        <v>10.8225</v>
      </c>
      <c r="M20" s="116">
        <f t="shared" si="4"/>
        <v>119.0475</v>
      </c>
      <c r="N20" s="2"/>
      <c r="O20" s="2"/>
      <c r="P20" s="7"/>
    </row>
    <row r="21" spans="2:16" ht="14.25" x14ac:dyDescent="0.2">
      <c r="B21" s="124"/>
      <c r="C21" s="74" t="s">
        <v>257</v>
      </c>
      <c r="D21" s="114" t="s">
        <v>14</v>
      </c>
      <c r="E21" s="221">
        <v>12</v>
      </c>
      <c r="F21" s="221">
        <v>1</v>
      </c>
      <c r="G21" s="224">
        <f t="shared" si="0"/>
        <v>6.5</v>
      </c>
      <c r="H21" s="114">
        <v>6.31</v>
      </c>
      <c r="I21" s="115">
        <v>0.1</v>
      </c>
      <c r="J21" s="116">
        <f t="shared" si="1"/>
        <v>0.63100000000000001</v>
      </c>
      <c r="K21" s="116">
        <f t="shared" si="2"/>
        <v>6.9409999999999998</v>
      </c>
      <c r="L21" s="116">
        <f t="shared" si="3"/>
        <v>4.1014999999999997</v>
      </c>
      <c r="M21" s="116">
        <f t="shared" si="4"/>
        <v>45.116500000000002</v>
      </c>
      <c r="N21" s="2"/>
      <c r="O21" s="2"/>
      <c r="P21" s="7"/>
    </row>
    <row r="22" spans="2:16" ht="14.25" x14ac:dyDescent="0.2">
      <c r="B22" s="124"/>
      <c r="C22" s="114" t="s">
        <v>101</v>
      </c>
      <c r="D22" s="114" t="s">
        <v>14</v>
      </c>
      <c r="E22" s="221">
        <v>150</v>
      </c>
      <c r="F22" s="221">
        <v>1</v>
      </c>
      <c r="G22" s="224">
        <f t="shared" si="0"/>
        <v>75.5</v>
      </c>
      <c r="H22" s="114">
        <v>4.5</v>
      </c>
      <c r="I22" s="115">
        <v>0.1</v>
      </c>
      <c r="J22" s="116">
        <f t="shared" si="1"/>
        <v>0.45</v>
      </c>
      <c r="K22" s="116">
        <f t="shared" si="2"/>
        <v>4.95</v>
      </c>
      <c r="L22" s="116">
        <f t="shared" si="3"/>
        <v>33.975000000000001</v>
      </c>
      <c r="M22" s="116">
        <f t="shared" si="4"/>
        <v>373.72500000000002</v>
      </c>
      <c r="N22" s="2"/>
      <c r="O22" s="2"/>
      <c r="P22" s="7"/>
    </row>
    <row r="23" spans="2:16" ht="14.25" x14ac:dyDescent="0.2">
      <c r="B23" s="124"/>
      <c r="C23" s="114" t="s">
        <v>102</v>
      </c>
      <c r="D23" s="114" t="s">
        <v>14</v>
      </c>
      <c r="E23" s="221">
        <v>240</v>
      </c>
      <c r="F23" s="221">
        <v>36</v>
      </c>
      <c r="G23" s="224">
        <f t="shared" si="0"/>
        <v>138</v>
      </c>
      <c r="H23" s="114">
        <v>2.35</v>
      </c>
      <c r="I23" s="115">
        <v>0</v>
      </c>
      <c r="J23" s="116">
        <f t="shared" si="1"/>
        <v>0</v>
      </c>
      <c r="K23" s="116">
        <f t="shared" si="2"/>
        <v>2.35</v>
      </c>
      <c r="L23" s="116">
        <f t="shared" si="3"/>
        <v>0</v>
      </c>
      <c r="M23" s="116">
        <f t="shared" si="4"/>
        <v>324.3</v>
      </c>
      <c r="N23" s="2"/>
      <c r="O23" s="2"/>
      <c r="P23" s="7"/>
    </row>
    <row r="24" spans="2:16" ht="14.25" x14ac:dyDescent="0.2">
      <c r="B24" s="124"/>
      <c r="C24" s="114" t="s">
        <v>103</v>
      </c>
      <c r="D24" s="114" t="s">
        <v>14</v>
      </c>
      <c r="E24" s="221">
        <v>360</v>
      </c>
      <c r="F24" s="221">
        <v>1</v>
      </c>
      <c r="G24" s="224">
        <f t="shared" si="0"/>
        <v>180.5</v>
      </c>
      <c r="H24" s="114">
        <v>1.4</v>
      </c>
      <c r="I24" s="115">
        <v>0</v>
      </c>
      <c r="J24" s="116">
        <f t="shared" si="1"/>
        <v>0</v>
      </c>
      <c r="K24" s="116">
        <f t="shared" si="2"/>
        <v>1.4</v>
      </c>
      <c r="L24" s="116">
        <f t="shared" si="3"/>
        <v>0</v>
      </c>
      <c r="M24" s="116">
        <f t="shared" si="4"/>
        <v>252.7</v>
      </c>
      <c r="N24" s="2"/>
      <c r="O24" s="2"/>
      <c r="P24" s="7"/>
    </row>
    <row r="25" spans="2:16" ht="14.25" x14ac:dyDescent="0.2">
      <c r="B25" s="124"/>
      <c r="C25" s="114" t="s">
        <v>104</v>
      </c>
      <c r="D25" s="114" t="s">
        <v>14</v>
      </c>
      <c r="E25" s="221">
        <v>420</v>
      </c>
      <c r="F25" s="221">
        <v>1</v>
      </c>
      <c r="G25" s="224">
        <f t="shared" si="0"/>
        <v>210.5</v>
      </c>
      <c r="H25" s="114">
        <v>1.45</v>
      </c>
      <c r="I25" s="115">
        <v>0</v>
      </c>
      <c r="J25" s="116">
        <f t="shared" si="1"/>
        <v>0</v>
      </c>
      <c r="K25" s="116">
        <f t="shared" si="2"/>
        <v>1.45</v>
      </c>
      <c r="L25" s="116">
        <f t="shared" si="3"/>
        <v>0</v>
      </c>
      <c r="M25" s="116">
        <f t="shared" si="4"/>
        <v>305.22499999999997</v>
      </c>
      <c r="N25" s="2"/>
      <c r="O25" s="2"/>
      <c r="P25" s="7"/>
    </row>
    <row r="26" spans="2:16" ht="14.25" x14ac:dyDescent="0.2">
      <c r="B26" s="124"/>
      <c r="C26" s="74" t="s">
        <v>244</v>
      </c>
      <c r="D26" s="114" t="s">
        <v>14</v>
      </c>
      <c r="E26" s="221">
        <v>90</v>
      </c>
      <c r="F26" s="221">
        <v>1</v>
      </c>
      <c r="G26" s="224">
        <f t="shared" si="0"/>
        <v>45.5</v>
      </c>
      <c r="H26" s="114">
        <v>6.41</v>
      </c>
      <c r="I26" s="115">
        <v>0.1</v>
      </c>
      <c r="J26" s="116">
        <f t="shared" si="1"/>
        <v>0.64100000000000001</v>
      </c>
      <c r="K26" s="116">
        <f t="shared" si="2"/>
        <v>7.0510000000000002</v>
      </c>
      <c r="L26" s="116">
        <f t="shared" si="3"/>
        <v>29.165500000000002</v>
      </c>
      <c r="M26" s="116">
        <f t="shared" si="4"/>
        <v>320.82049999999998</v>
      </c>
      <c r="N26" s="2"/>
      <c r="O26" s="2"/>
      <c r="P26" s="7"/>
    </row>
    <row r="27" spans="2:16" ht="14.25" x14ac:dyDescent="0.2">
      <c r="B27" s="124"/>
      <c r="C27" s="114" t="s">
        <v>105</v>
      </c>
      <c r="D27" s="114" t="s">
        <v>14</v>
      </c>
      <c r="E27" s="221">
        <v>107.4</v>
      </c>
      <c r="F27" s="221">
        <v>33.6</v>
      </c>
      <c r="G27" s="224">
        <f t="shared" si="0"/>
        <v>70.5</v>
      </c>
      <c r="H27" s="114">
        <v>6.4</v>
      </c>
      <c r="I27" s="115">
        <v>0.1</v>
      </c>
      <c r="J27" s="116">
        <f t="shared" si="1"/>
        <v>0.64000000000000012</v>
      </c>
      <c r="K27" s="116">
        <f t="shared" si="2"/>
        <v>7.0400000000000009</v>
      </c>
      <c r="L27" s="116">
        <f t="shared" si="3"/>
        <v>45.120000000000012</v>
      </c>
      <c r="M27" s="116">
        <f t="shared" si="4"/>
        <v>496.32000000000005</v>
      </c>
      <c r="N27" s="2"/>
      <c r="O27" s="2"/>
      <c r="P27" s="7"/>
    </row>
    <row r="28" spans="2:16" ht="14.25" x14ac:dyDescent="0.2">
      <c r="B28" s="124"/>
      <c r="C28" s="114" t="s">
        <v>106</v>
      </c>
      <c r="D28" s="114" t="s">
        <v>14</v>
      </c>
      <c r="E28" s="221">
        <v>240</v>
      </c>
      <c r="F28" s="221">
        <v>1</v>
      </c>
      <c r="G28" s="224">
        <f t="shared" si="0"/>
        <v>120.5</v>
      </c>
      <c r="H28" s="114">
        <v>6.9</v>
      </c>
      <c r="I28" s="115">
        <v>0.1</v>
      </c>
      <c r="J28" s="116">
        <f t="shared" si="1"/>
        <v>0.69000000000000006</v>
      </c>
      <c r="K28" s="116">
        <f t="shared" si="2"/>
        <v>7.5900000000000007</v>
      </c>
      <c r="L28" s="116">
        <f t="shared" si="3"/>
        <v>83.14500000000001</v>
      </c>
      <c r="M28" s="116">
        <f t="shared" si="4"/>
        <v>914.59500000000014</v>
      </c>
      <c r="N28" s="2"/>
      <c r="O28" s="2"/>
      <c r="P28" s="7"/>
    </row>
    <row r="29" spans="2:16" ht="14.25" x14ac:dyDescent="0.2">
      <c r="B29" s="124"/>
      <c r="C29" s="114" t="s">
        <v>107</v>
      </c>
      <c r="D29" s="114" t="s">
        <v>14</v>
      </c>
      <c r="E29" s="221">
        <v>300</v>
      </c>
      <c r="F29" s="221">
        <v>12</v>
      </c>
      <c r="G29" s="224">
        <f t="shared" si="0"/>
        <v>156</v>
      </c>
      <c r="H29" s="114">
        <v>1.5</v>
      </c>
      <c r="I29" s="115">
        <v>0</v>
      </c>
      <c r="J29" s="116">
        <f t="shared" si="1"/>
        <v>0</v>
      </c>
      <c r="K29" s="116">
        <f t="shared" si="2"/>
        <v>1.5</v>
      </c>
      <c r="L29" s="116">
        <f t="shared" si="3"/>
        <v>0</v>
      </c>
      <c r="M29" s="116">
        <f t="shared" si="4"/>
        <v>234</v>
      </c>
      <c r="N29" s="2"/>
      <c r="O29" s="2"/>
      <c r="P29" s="7"/>
    </row>
    <row r="30" spans="2:16" ht="14.25" x14ac:dyDescent="0.2">
      <c r="B30" s="124"/>
      <c r="C30" s="114" t="s">
        <v>108</v>
      </c>
      <c r="D30" s="114" t="s">
        <v>14</v>
      </c>
      <c r="E30" s="221">
        <v>120</v>
      </c>
      <c r="F30" s="221">
        <v>1</v>
      </c>
      <c r="G30" s="224">
        <f t="shared" si="0"/>
        <v>60.5</v>
      </c>
      <c r="H30" s="114">
        <v>2.1</v>
      </c>
      <c r="I30" s="115">
        <v>0</v>
      </c>
      <c r="J30" s="116">
        <f t="shared" si="1"/>
        <v>0</v>
      </c>
      <c r="K30" s="116">
        <f t="shared" si="2"/>
        <v>2.1</v>
      </c>
      <c r="L30" s="116">
        <f t="shared" si="3"/>
        <v>0</v>
      </c>
      <c r="M30" s="116">
        <f t="shared" si="4"/>
        <v>127.05000000000001</v>
      </c>
      <c r="N30" s="2"/>
      <c r="O30" s="2"/>
      <c r="P30" s="7"/>
    </row>
    <row r="31" spans="2:16" ht="14.25" x14ac:dyDescent="0.2">
      <c r="B31" s="124"/>
      <c r="C31" s="114" t="s">
        <v>109</v>
      </c>
      <c r="D31" s="114" t="s">
        <v>14</v>
      </c>
      <c r="E31" s="221">
        <v>240</v>
      </c>
      <c r="F31" s="221">
        <v>12</v>
      </c>
      <c r="G31" s="224">
        <f t="shared" si="0"/>
        <v>126</v>
      </c>
      <c r="H31" s="114">
        <v>1.57</v>
      </c>
      <c r="I31" s="115">
        <v>0</v>
      </c>
      <c r="J31" s="116">
        <f t="shared" si="1"/>
        <v>0</v>
      </c>
      <c r="K31" s="116">
        <f t="shared" si="2"/>
        <v>1.57</v>
      </c>
      <c r="L31" s="116">
        <f t="shared" si="3"/>
        <v>0</v>
      </c>
      <c r="M31" s="116">
        <f t="shared" si="4"/>
        <v>197.82000000000002</v>
      </c>
      <c r="N31" s="2"/>
      <c r="O31" s="2"/>
      <c r="P31" s="7"/>
    </row>
    <row r="32" spans="2:16" ht="25.5" x14ac:dyDescent="0.2">
      <c r="B32" s="124"/>
      <c r="C32" s="114" t="s">
        <v>110</v>
      </c>
      <c r="D32" s="74" t="s">
        <v>241</v>
      </c>
      <c r="E32" s="221">
        <v>240</v>
      </c>
      <c r="F32" s="221">
        <v>162</v>
      </c>
      <c r="G32" s="224">
        <f t="shared" si="0"/>
        <v>201</v>
      </c>
      <c r="H32" s="114">
        <v>2.2599999999999998</v>
      </c>
      <c r="I32" s="115">
        <v>0.1</v>
      </c>
      <c r="J32" s="116">
        <f t="shared" si="1"/>
        <v>0.22599999999999998</v>
      </c>
      <c r="K32" s="116">
        <f t="shared" si="2"/>
        <v>2.4859999999999998</v>
      </c>
      <c r="L32" s="116">
        <f t="shared" si="3"/>
        <v>45.425999999999995</v>
      </c>
      <c r="M32" s="116">
        <f t="shared" si="4"/>
        <v>499.68599999999998</v>
      </c>
      <c r="N32" s="2"/>
      <c r="O32" s="2"/>
      <c r="P32" s="7"/>
    </row>
    <row r="33" spans="2:16" ht="14.25" x14ac:dyDescent="0.2">
      <c r="B33" s="124"/>
      <c r="C33" s="114" t="s">
        <v>111</v>
      </c>
      <c r="D33" s="114" t="s">
        <v>14</v>
      </c>
      <c r="E33" s="221">
        <v>95</v>
      </c>
      <c r="F33" s="221">
        <v>1</v>
      </c>
      <c r="G33" s="224">
        <f t="shared" si="0"/>
        <v>48</v>
      </c>
      <c r="H33" s="114">
        <v>6.15</v>
      </c>
      <c r="I33" s="115">
        <v>0.1</v>
      </c>
      <c r="J33" s="116">
        <f t="shared" si="1"/>
        <v>0.6150000000000001</v>
      </c>
      <c r="K33" s="116">
        <f t="shared" si="2"/>
        <v>6.7650000000000006</v>
      </c>
      <c r="L33" s="116">
        <f t="shared" si="3"/>
        <v>29.520000000000003</v>
      </c>
      <c r="M33" s="116">
        <f t="shared" si="4"/>
        <v>324.72000000000003</v>
      </c>
      <c r="N33" s="2"/>
      <c r="O33" s="2"/>
      <c r="P33" s="7"/>
    </row>
    <row r="34" spans="2:16" ht="14.25" x14ac:dyDescent="0.2">
      <c r="B34" s="124"/>
      <c r="C34" s="114" t="s">
        <v>112</v>
      </c>
      <c r="D34" s="114" t="s">
        <v>14</v>
      </c>
      <c r="E34" s="221">
        <v>1000</v>
      </c>
      <c r="F34" s="221">
        <v>1</v>
      </c>
      <c r="G34" s="224">
        <f t="shared" si="0"/>
        <v>500.5</v>
      </c>
      <c r="H34" s="114">
        <v>4.1500000000000004</v>
      </c>
      <c r="I34" s="115">
        <v>0.1</v>
      </c>
      <c r="J34" s="116">
        <f t="shared" si="1"/>
        <v>0.41500000000000004</v>
      </c>
      <c r="K34" s="116">
        <f t="shared" si="2"/>
        <v>4.5650000000000004</v>
      </c>
      <c r="L34" s="116">
        <f t="shared" si="3"/>
        <v>207.70750000000001</v>
      </c>
      <c r="M34" s="116">
        <f t="shared" si="4"/>
        <v>2284.7825000000003</v>
      </c>
      <c r="N34" s="2"/>
      <c r="O34" s="2"/>
      <c r="P34" s="7"/>
    </row>
    <row r="35" spans="2:16" ht="14.25" x14ac:dyDescent="0.2">
      <c r="B35" s="124"/>
      <c r="C35" s="74" t="s">
        <v>251</v>
      </c>
      <c r="D35" s="74" t="s">
        <v>14</v>
      </c>
      <c r="E35" s="221">
        <v>60</v>
      </c>
      <c r="F35" s="221">
        <v>1</v>
      </c>
      <c r="G35" s="224">
        <f t="shared" si="0"/>
        <v>30.5</v>
      </c>
      <c r="H35" s="114">
        <v>9.1</v>
      </c>
      <c r="I35" s="115">
        <v>0.1</v>
      </c>
      <c r="J35" s="116">
        <f t="shared" si="1"/>
        <v>0.91</v>
      </c>
      <c r="K35" s="116">
        <f t="shared" si="2"/>
        <v>10.01</v>
      </c>
      <c r="L35" s="116">
        <f t="shared" si="3"/>
        <v>27.755000000000003</v>
      </c>
      <c r="M35" s="116">
        <f t="shared" si="4"/>
        <v>305.30500000000001</v>
      </c>
      <c r="N35" s="2"/>
      <c r="O35" s="2"/>
      <c r="P35" s="7"/>
    </row>
    <row r="36" spans="2:16" ht="14.25" x14ac:dyDescent="0.2">
      <c r="B36" s="124"/>
      <c r="C36" s="74" t="s">
        <v>113</v>
      </c>
      <c r="D36" s="114" t="s">
        <v>14</v>
      </c>
      <c r="E36" s="221">
        <v>300</v>
      </c>
      <c r="F36" s="221">
        <v>1</v>
      </c>
      <c r="G36" s="224">
        <f t="shared" si="0"/>
        <v>150.5</v>
      </c>
      <c r="H36" s="114">
        <v>5.95</v>
      </c>
      <c r="I36" s="115">
        <v>0.1</v>
      </c>
      <c r="J36" s="116">
        <f t="shared" si="1"/>
        <v>0.59500000000000008</v>
      </c>
      <c r="K36" s="116">
        <f t="shared" si="2"/>
        <v>6.5449999999999999</v>
      </c>
      <c r="L36" s="116">
        <f t="shared" si="3"/>
        <v>89.547500000000014</v>
      </c>
      <c r="M36" s="116">
        <f t="shared" si="4"/>
        <v>985.02250000000004</v>
      </c>
      <c r="N36" s="2"/>
      <c r="O36" s="2"/>
      <c r="P36" s="7"/>
    </row>
    <row r="37" spans="2:16" ht="14.25" x14ac:dyDescent="0.2">
      <c r="B37" s="124"/>
      <c r="C37" s="114" t="s">
        <v>114</v>
      </c>
      <c r="D37" s="114" t="s">
        <v>14</v>
      </c>
      <c r="E37" s="221">
        <v>300</v>
      </c>
      <c r="F37" s="221">
        <v>21</v>
      </c>
      <c r="G37" s="224">
        <f t="shared" si="0"/>
        <v>160.5</v>
      </c>
      <c r="H37" s="114">
        <v>9.75</v>
      </c>
      <c r="I37" s="115">
        <v>0.1</v>
      </c>
      <c r="J37" s="116">
        <f t="shared" si="1"/>
        <v>0.97500000000000009</v>
      </c>
      <c r="K37" s="116">
        <f t="shared" si="2"/>
        <v>10.725</v>
      </c>
      <c r="L37" s="116">
        <f t="shared" si="3"/>
        <v>156.48750000000001</v>
      </c>
      <c r="M37" s="116">
        <f t="shared" si="4"/>
        <v>1721.3625</v>
      </c>
      <c r="N37" s="2"/>
      <c r="O37" s="2"/>
      <c r="P37" s="7"/>
    </row>
    <row r="38" spans="2:16" ht="14.25" x14ac:dyDescent="0.2">
      <c r="B38" s="124"/>
      <c r="C38" s="114" t="s">
        <v>115</v>
      </c>
      <c r="D38" s="114" t="s">
        <v>14</v>
      </c>
      <c r="E38" s="221">
        <v>60</v>
      </c>
      <c r="F38" s="221">
        <v>1</v>
      </c>
      <c r="G38" s="224">
        <f t="shared" si="0"/>
        <v>30.5</v>
      </c>
      <c r="H38" s="114">
        <v>1.1499999999999999</v>
      </c>
      <c r="I38" s="115">
        <v>0</v>
      </c>
      <c r="J38" s="116">
        <f t="shared" si="1"/>
        <v>0</v>
      </c>
      <c r="K38" s="116">
        <f t="shared" si="2"/>
        <v>1.1499999999999999</v>
      </c>
      <c r="L38" s="116">
        <f t="shared" si="3"/>
        <v>0</v>
      </c>
      <c r="M38" s="116">
        <f t="shared" si="4"/>
        <v>35.074999999999996</v>
      </c>
      <c r="N38" s="2"/>
      <c r="O38" s="2"/>
      <c r="P38" s="7"/>
    </row>
    <row r="39" spans="2:16" ht="14.25" x14ac:dyDescent="0.2">
      <c r="B39" s="124"/>
      <c r="C39" s="74" t="s">
        <v>250</v>
      </c>
      <c r="D39" s="114" t="s">
        <v>127</v>
      </c>
      <c r="E39" s="221">
        <v>5</v>
      </c>
      <c r="F39" s="221">
        <v>1</v>
      </c>
      <c r="G39" s="224">
        <f t="shared" si="0"/>
        <v>3</v>
      </c>
      <c r="H39" s="114">
        <v>11.3</v>
      </c>
      <c r="I39" s="115">
        <v>0.1</v>
      </c>
      <c r="J39" s="116">
        <f t="shared" si="1"/>
        <v>1.1300000000000001</v>
      </c>
      <c r="K39" s="116">
        <f t="shared" si="2"/>
        <v>12.430000000000001</v>
      </c>
      <c r="L39" s="116">
        <f t="shared" si="3"/>
        <v>3.3900000000000006</v>
      </c>
      <c r="M39" s="116">
        <f t="shared" si="4"/>
        <v>37.290000000000006</v>
      </c>
      <c r="N39" s="2"/>
      <c r="O39" s="2"/>
      <c r="P39" s="7"/>
    </row>
    <row r="40" spans="2:16" ht="14.25" x14ac:dyDescent="0.2">
      <c r="B40" s="124"/>
      <c r="C40" s="74" t="s">
        <v>249</v>
      </c>
      <c r="D40" s="114" t="s">
        <v>127</v>
      </c>
      <c r="E40" s="221">
        <v>13</v>
      </c>
      <c r="F40" s="221">
        <v>1</v>
      </c>
      <c r="G40" s="224">
        <f t="shared" si="0"/>
        <v>7</v>
      </c>
      <c r="H40" s="114">
        <v>11.3</v>
      </c>
      <c r="I40" s="115">
        <v>0.1</v>
      </c>
      <c r="J40" s="116">
        <f t="shared" si="1"/>
        <v>1.1300000000000001</v>
      </c>
      <c r="K40" s="116">
        <f t="shared" si="2"/>
        <v>12.430000000000001</v>
      </c>
      <c r="L40" s="116">
        <f t="shared" si="3"/>
        <v>7.910000000000001</v>
      </c>
      <c r="M40" s="116">
        <f t="shared" si="4"/>
        <v>87.01</v>
      </c>
      <c r="N40" s="2"/>
      <c r="O40" s="2"/>
      <c r="P40" s="7"/>
    </row>
    <row r="41" spans="2:16" ht="14.25" x14ac:dyDescent="0.2">
      <c r="B41" s="124"/>
      <c r="C41" s="74" t="s">
        <v>116</v>
      </c>
      <c r="D41" s="114" t="s">
        <v>128</v>
      </c>
      <c r="E41" s="221">
        <v>13</v>
      </c>
      <c r="F41" s="221">
        <v>1</v>
      </c>
      <c r="G41" s="224">
        <f t="shared" si="0"/>
        <v>7</v>
      </c>
      <c r="H41" s="114">
        <v>11.25</v>
      </c>
      <c r="I41" s="115">
        <v>0.1</v>
      </c>
      <c r="J41" s="116">
        <f t="shared" si="1"/>
        <v>1.125</v>
      </c>
      <c r="K41" s="116">
        <f t="shared" si="2"/>
        <v>12.375</v>
      </c>
      <c r="L41" s="116">
        <f t="shared" si="3"/>
        <v>7.875</v>
      </c>
      <c r="M41" s="116">
        <f t="shared" si="4"/>
        <v>86.625</v>
      </c>
      <c r="N41" s="2"/>
      <c r="O41" s="2"/>
      <c r="P41" s="7"/>
    </row>
    <row r="42" spans="2:16" ht="14.25" x14ac:dyDescent="0.2">
      <c r="B42" s="124"/>
      <c r="C42" s="74" t="s">
        <v>117</v>
      </c>
      <c r="D42" s="114" t="s">
        <v>14</v>
      </c>
      <c r="E42" s="221">
        <v>60</v>
      </c>
      <c r="F42" s="221">
        <v>6</v>
      </c>
      <c r="G42" s="224">
        <f t="shared" si="0"/>
        <v>33</v>
      </c>
      <c r="H42" s="114">
        <v>6.25</v>
      </c>
      <c r="I42" s="115">
        <v>0.1</v>
      </c>
      <c r="J42" s="116">
        <f t="shared" si="1"/>
        <v>0.625</v>
      </c>
      <c r="K42" s="116">
        <f t="shared" si="2"/>
        <v>6.875</v>
      </c>
      <c r="L42" s="116">
        <f t="shared" si="3"/>
        <v>20.625</v>
      </c>
      <c r="M42" s="116">
        <f t="shared" si="4"/>
        <v>226.875</v>
      </c>
      <c r="N42" s="2"/>
      <c r="O42" s="2"/>
      <c r="P42" s="7"/>
    </row>
    <row r="43" spans="2:16" ht="14.25" x14ac:dyDescent="0.2">
      <c r="B43" s="124"/>
      <c r="C43" s="114" t="s">
        <v>118</v>
      </c>
      <c r="D43" s="114" t="s">
        <v>14</v>
      </c>
      <c r="E43" s="221">
        <v>90</v>
      </c>
      <c r="F43" s="221">
        <v>1</v>
      </c>
      <c r="G43" s="224">
        <f t="shared" si="0"/>
        <v>45.5</v>
      </c>
      <c r="H43" s="114">
        <v>6.7</v>
      </c>
      <c r="I43" s="115">
        <v>0.1</v>
      </c>
      <c r="J43" s="116">
        <f t="shared" si="1"/>
        <v>0.67</v>
      </c>
      <c r="K43" s="116">
        <f t="shared" si="2"/>
        <v>7.37</v>
      </c>
      <c r="L43" s="116">
        <f t="shared" si="3"/>
        <v>30.485000000000003</v>
      </c>
      <c r="M43" s="116">
        <f t="shared" si="4"/>
        <v>335.33499999999998</v>
      </c>
      <c r="N43" s="2"/>
      <c r="O43" s="2"/>
      <c r="P43" s="7"/>
    </row>
    <row r="44" spans="2:16" ht="14.25" x14ac:dyDescent="0.2">
      <c r="B44" s="124"/>
      <c r="C44" s="74" t="s">
        <v>119</v>
      </c>
      <c r="D44" s="114" t="s">
        <v>14</v>
      </c>
      <c r="E44" s="221">
        <v>20</v>
      </c>
      <c r="F44" s="221">
        <v>1</v>
      </c>
      <c r="G44" s="224">
        <f t="shared" si="0"/>
        <v>10.5</v>
      </c>
      <c r="H44" s="114">
        <v>8.25</v>
      </c>
      <c r="I44" s="115">
        <v>0.1</v>
      </c>
      <c r="J44" s="116">
        <f t="shared" si="1"/>
        <v>0.82500000000000007</v>
      </c>
      <c r="K44" s="116">
        <f t="shared" si="2"/>
        <v>9.0749999999999993</v>
      </c>
      <c r="L44" s="116">
        <f t="shared" si="3"/>
        <v>8.6625000000000014</v>
      </c>
      <c r="M44" s="116">
        <f t="shared" si="4"/>
        <v>95.287499999999994</v>
      </c>
      <c r="N44" s="2"/>
      <c r="O44" s="2"/>
      <c r="P44" s="7"/>
    </row>
    <row r="45" spans="2:16" ht="14.25" x14ac:dyDescent="0.2">
      <c r="B45" s="124"/>
      <c r="C45" s="74" t="s">
        <v>245</v>
      </c>
      <c r="D45" s="114" t="s">
        <v>14</v>
      </c>
      <c r="E45" s="221">
        <v>240</v>
      </c>
      <c r="F45" s="221">
        <v>1</v>
      </c>
      <c r="G45" s="224">
        <f t="shared" si="0"/>
        <v>120.5</v>
      </c>
      <c r="H45" s="114">
        <v>6.5</v>
      </c>
      <c r="I45" s="115">
        <v>0.1</v>
      </c>
      <c r="J45" s="116">
        <f t="shared" si="1"/>
        <v>0.65</v>
      </c>
      <c r="K45" s="116">
        <f t="shared" si="2"/>
        <v>7.15</v>
      </c>
      <c r="L45" s="116">
        <f t="shared" si="3"/>
        <v>78.325000000000003</v>
      </c>
      <c r="M45" s="116">
        <f t="shared" si="4"/>
        <v>861.57500000000005</v>
      </c>
      <c r="N45" s="2"/>
      <c r="O45" s="2"/>
      <c r="P45" s="7"/>
    </row>
    <row r="46" spans="2:16" ht="14.25" x14ac:dyDescent="0.2">
      <c r="B46" s="124"/>
      <c r="C46" s="74" t="s">
        <v>120</v>
      </c>
      <c r="D46" s="114" t="s">
        <v>14</v>
      </c>
      <c r="E46" s="221">
        <v>155</v>
      </c>
      <c r="F46" s="221">
        <v>1</v>
      </c>
      <c r="G46" s="224">
        <f t="shared" si="0"/>
        <v>78</v>
      </c>
      <c r="H46" s="114">
        <v>12.25</v>
      </c>
      <c r="I46" s="115">
        <v>0.1</v>
      </c>
      <c r="J46" s="116">
        <f t="shared" si="1"/>
        <v>1.2250000000000001</v>
      </c>
      <c r="K46" s="116">
        <f t="shared" si="2"/>
        <v>13.475</v>
      </c>
      <c r="L46" s="116">
        <f t="shared" si="3"/>
        <v>95.550000000000011</v>
      </c>
      <c r="M46" s="116">
        <f t="shared" si="4"/>
        <v>1051.05</v>
      </c>
      <c r="N46" s="2"/>
      <c r="O46" s="2"/>
      <c r="P46" s="7"/>
    </row>
    <row r="47" spans="2:16" ht="14.25" x14ac:dyDescent="0.2">
      <c r="B47" s="124"/>
      <c r="C47" s="74" t="s">
        <v>121</v>
      </c>
      <c r="D47" s="114" t="s">
        <v>14</v>
      </c>
      <c r="E47" s="221">
        <v>240</v>
      </c>
      <c r="F47" s="221">
        <v>1</v>
      </c>
      <c r="G47" s="224">
        <f t="shared" si="0"/>
        <v>120.5</v>
      </c>
      <c r="H47" s="114">
        <v>3.25</v>
      </c>
      <c r="I47" s="115">
        <v>0</v>
      </c>
      <c r="J47" s="116">
        <f t="shared" si="1"/>
        <v>0</v>
      </c>
      <c r="K47" s="116">
        <f t="shared" si="2"/>
        <v>3.25</v>
      </c>
      <c r="L47" s="116">
        <f t="shared" si="3"/>
        <v>0</v>
      </c>
      <c r="M47" s="116">
        <f t="shared" si="4"/>
        <v>391.625</v>
      </c>
      <c r="N47" s="2"/>
      <c r="O47" s="2"/>
      <c r="P47" s="7"/>
    </row>
    <row r="48" spans="2:16" ht="14.25" x14ac:dyDescent="0.2">
      <c r="B48" s="124"/>
      <c r="C48" s="74" t="s">
        <v>242</v>
      </c>
      <c r="D48" s="114" t="s">
        <v>14</v>
      </c>
      <c r="E48" s="221">
        <v>180</v>
      </c>
      <c r="F48" s="221">
        <v>1</v>
      </c>
      <c r="G48" s="224">
        <f t="shared" si="0"/>
        <v>90.5</v>
      </c>
      <c r="H48" s="114">
        <v>3.55</v>
      </c>
      <c r="I48" s="115">
        <v>0</v>
      </c>
      <c r="J48" s="116">
        <f t="shared" si="1"/>
        <v>0</v>
      </c>
      <c r="K48" s="116">
        <f t="shared" si="2"/>
        <v>3.55</v>
      </c>
      <c r="L48" s="116">
        <f t="shared" si="3"/>
        <v>0</v>
      </c>
      <c r="M48" s="116">
        <f t="shared" si="4"/>
        <v>321.27499999999998</v>
      </c>
      <c r="N48" s="2"/>
      <c r="O48" s="2"/>
      <c r="P48" s="7"/>
    </row>
    <row r="49" spans="2:16" ht="14.25" x14ac:dyDescent="0.2">
      <c r="B49" s="124"/>
      <c r="C49" s="74" t="s">
        <v>256</v>
      </c>
      <c r="D49" s="114" t="s">
        <v>14</v>
      </c>
      <c r="E49" s="221">
        <v>6</v>
      </c>
      <c r="F49" s="221">
        <v>1</v>
      </c>
      <c r="G49" s="224">
        <f t="shared" si="0"/>
        <v>3.5</v>
      </c>
      <c r="H49" s="114">
        <v>4</v>
      </c>
      <c r="I49" s="115">
        <v>0.1</v>
      </c>
      <c r="J49" s="116">
        <f t="shared" si="1"/>
        <v>0.4</v>
      </c>
      <c r="K49" s="116">
        <f t="shared" si="2"/>
        <v>4.4000000000000004</v>
      </c>
      <c r="L49" s="116">
        <f t="shared" si="3"/>
        <v>1.4000000000000001</v>
      </c>
      <c r="M49" s="116">
        <f t="shared" si="4"/>
        <v>15.400000000000002</v>
      </c>
      <c r="N49" s="2"/>
      <c r="O49" s="2"/>
      <c r="P49" s="7"/>
    </row>
    <row r="50" spans="2:16" ht="14.25" x14ac:dyDescent="0.2">
      <c r="B50" s="124"/>
      <c r="C50" s="74" t="s">
        <v>246</v>
      </c>
      <c r="D50" s="114" t="s">
        <v>14</v>
      </c>
      <c r="E50" s="221">
        <v>90</v>
      </c>
      <c r="F50" s="221">
        <v>1</v>
      </c>
      <c r="G50" s="224">
        <f t="shared" si="0"/>
        <v>45.5</v>
      </c>
      <c r="H50" s="114">
        <v>16.03</v>
      </c>
      <c r="I50" s="115">
        <v>0.1</v>
      </c>
      <c r="J50" s="116">
        <f t="shared" si="1"/>
        <v>1.6030000000000002</v>
      </c>
      <c r="K50" s="116">
        <f t="shared" si="2"/>
        <v>17.633000000000003</v>
      </c>
      <c r="L50" s="116">
        <f t="shared" si="3"/>
        <v>72.936500000000009</v>
      </c>
      <c r="M50" s="116">
        <f t="shared" si="4"/>
        <v>802.30150000000015</v>
      </c>
      <c r="N50" s="2"/>
      <c r="O50" s="2"/>
      <c r="P50" s="7"/>
    </row>
    <row r="51" spans="2:16" ht="14.25" x14ac:dyDescent="0.2">
      <c r="B51" s="124"/>
      <c r="C51" s="114" t="s">
        <v>122</v>
      </c>
      <c r="D51" s="114" t="s">
        <v>14</v>
      </c>
      <c r="E51" s="221">
        <v>48</v>
      </c>
      <c r="F51" s="221">
        <v>24</v>
      </c>
      <c r="G51" s="224">
        <f t="shared" si="0"/>
        <v>36</v>
      </c>
      <c r="H51" s="114">
        <v>3.85</v>
      </c>
      <c r="I51" s="115">
        <v>0.1</v>
      </c>
      <c r="J51" s="116">
        <f t="shared" si="1"/>
        <v>0.38500000000000001</v>
      </c>
      <c r="K51" s="116">
        <f t="shared" si="2"/>
        <v>4.2350000000000003</v>
      </c>
      <c r="L51" s="116">
        <f t="shared" si="3"/>
        <v>13.86</v>
      </c>
      <c r="M51" s="116">
        <f t="shared" si="4"/>
        <v>152.46</v>
      </c>
      <c r="N51" s="2"/>
      <c r="O51" s="2"/>
      <c r="P51" s="7"/>
    </row>
    <row r="52" spans="2:16" ht="14.25" x14ac:dyDescent="0.2">
      <c r="B52" s="124"/>
      <c r="C52" s="74" t="s">
        <v>253</v>
      </c>
      <c r="D52" s="74" t="s">
        <v>14</v>
      </c>
      <c r="E52" s="221">
        <v>25</v>
      </c>
      <c r="F52" s="221">
        <v>1</v>
      </c>
      <c r="G52" s="224">
        <f t="shared" si="0"/>
        <v>13</v>
      </c>
      <c r="H52" s="114">
        <v>10</v>
      </c>
      <c r="I52" s="115">
        <v>0.1</v>
      </c>
      <c r="J52" s="116">
        <f t="shared" si="1"/>
        <v>1</v>
      </c>
      <c r="K52" s="116">
        <f t="shared" si="2"/>
        <v>11</v>
      </c>
      <c r="L52" s="116">
        <f t="shared" si="3"/>
        <v>13</v>
      </c>
      <c r="M52" s="116">
        <f t="shared" si="4"/>
        <v>143</v>
      </c>
      <c r="N52" s="2"/>
      <c r="O52" s="2"/>
      <c r="P52" s="7"/>
    </row>
    <row r="53" spans="2:16" ht="14.25" x14ac:dyDescent="0.2">
      <c r="B53" s="124"/>
      <c r="C53" s="74" t="s">
        <v>252</v>
      </c>
      <c r="D53" s="114" t="s">
        <v>128</v>
      </c>
      <c r="E53" s="221">
        <v>576</v>
      </c>
      <c r="F53" s="221">
        <v>1</v>
      </c>
      <c r="G53" s="224">
        <f t="shared" si="0"/>
        <v>288.5</v>
      </c>
      <c r="H53" s="114">
        <v>0.86</v>
      </c>
      <c r="I53" s="115">
        <v>0.1</v>
      </c>
      <c r="J53" s="116">
        <f t="shared" si="1"/>
        <v>8.6000000000000007E-2</v>
      </c>
      <c r="K53" s="116">
        <f t="shared" si="2"/>
        <v>0.94599999999999995</v>
      </c>
      <c r="L53" s="116">
        <f t="shared" si="3"/>
        <v>24.811000000000003</v>
      </c>
      <c r="M53" s="116">
        <f t="shared" si="4"/>
        <v>272.92099999999999</v>
      </c>
      <c r="N53" s="2"/>
      <c r="O53" s="2"/>
      <c r="P53" s="7"/>
    </row>
    <row r="54" spans="2:16" ht="14.25" x14ac:dyDescent="0.2">
      <c r="B54" s="124"/>
      <c r="C54" s="74" t="s">
        <v>243</v>
      </c>
      <c r="D54" s="114" t="s">
        <v>14</v>
      </c>
      <c r="E54" s="221">
        <v>240</v>
      </c>
      <c r="F54" s="221">
        <v>1</v>
      </c>
      <c r="G54" s="224">
        <f t="shared" si="0"/>
        <v>120.5</v>
      </c>
      <c r="H54" s="114">
        <v>2.5</v>
      </c>
      <c r="I54" s="115">
        <v>0.1</v>
      </c>
      <c r="J54" s="116">
        <f t="shared" si="1"/>
        <v>0.25</v>
      </c>
      <c r="K54" s="116">
        <f t="shared" si="2"/>
        <v>2.75</v>
      </c>
      <c r="L54" s="116">
        <f t="shared" si="3"/>
        <v>30.125</v>
      </c>
      <c r="M54" s="116">
        <f t="shared" si="4"/>
        <v>331.375</v>
      </c>
      <c r="N54" s="2"/>
      <c r="O54" s="2"/>
      <c r="P54" s="7"/>
    </row>
    <row r="55" spans="2:16" ht="14.25" x14ac:dyDescent="0.2">
      <c r="B55" s="124"/>
      <c r="C55" s="74" t="s">
        <v>22</v>
      </c>
      <c r="D55" s="114" t="s">
        <v>14</v>
      </c>
      <c r="E55" s="221">
        <v>20</v>
      </c>
      <c r="F55" s="221">
        <v>1</v>
      </c>
      <c r="G55" s="224">
        <f t="shared" si="0"/>
        <v>10.5</v>
      </c>
      <c r="H55" s="114">
        <v>7.95</v>
      </c>
      <c r="I55" s="115">
        <v>0.1</v>
      </c>
      <c r="J55" s="116">
        <f t="shared" si="1"/>
        <v>0.79500000000000004</v>
      </c>
      <c r="K55" s="116">
        <f t="shared" si="2"/>
        <v>8.745000000000001</v>
      </c>
      <c r="L55" s="116">
        <f t="shared" si="3"/>
        <v>8.3475000000000001</v>
      </c>
      <c r="M55" s="116">
        <f t="shared" si="4"/>
        <v>91.822500000000005</v>
      </c>
      <c r="N55" s="2"/>
      <c r="O55" s="2"/>
      <c r="P55" s="7"/>
    </row>
    <row r="56" spans="2:16" ht="14.25" x14ac:dyDescent="0.2">
      <c r="B56" s="124"/>
      <c r="C56" s="74" t="s">
        <v>123</v>
      </c>
      <c r="D56" s="114" t="s">
        <v>14</v>
      </c>
      <c r="E56" s="221">
        <v>4</v>
      </c>
      <c r="F56" s="221">
        <v>1</v>
      </c>
      <c r="G56" s="224">
        <f t="shared" si="0"/>
        <v>2.5</v>
      </c>
      <c r="H56" s="114">
        <v>5</v>
      </c>
      <c r="I56" s="115">
        <v>0.1</v>
      </c>
      <c r="J56" s="116">
        <f t="shared" si="1"/>
        <v>0.5</v>
      </c>
      <c r="K56" s="116">
        <f t="shared" si="2"/>
        <v>5.5</v>
      </c>
      <c r="L56" s="116">
        <f t="shared" si="3"/>
        <v>1.25</v>
      </c>
      <c r="M56" s="116">
        <f t="shared" si="4"/>
        <v>13.75</v>
      </c>
      <c r="N56" s="2"/>
      <c r="O56" s="2"/>
      <c r="P56" s="7"/>
    </row>
    <row r="57" spans="2:16" ht="14.25" x14ac:dyDescent="0.2">
      <c r="B57" s="124"/>
      <c r="C57" s="74" t="s">
        <v>124</v>
      </c>
      <c r="D57" s="114" t="s">
        <v>14</v>
      </c>
      <c r="E57" s="221">
        <v>8</v>
      </c>
      <c r="F57" s="221">
        <v>1</v>
      </c>
      <c r="G57" s="224">
        <f t="shared" si="0"/>
        <v>4.5</v>
      </c>
      <c r="H57" s="114">
        <v>4.25</v>
      </c>
      <c r="I57" s="115">
        <v>0.1</v>
      </c>
      <c r="J57" s="116">
        <f t="shared" si="1"/>
        <v>0.42500000000000004</v>
      </c>
      <c r="K57" s="116">
        <f t="shared" si="2"/>
        <v>4.6749999999999998</v>
      </c>
      <c r="L57" s="116">
        <f t="shared" si="3"/>
        <v>1.9125000000000001</v>
      </c>
      <c r="M57" s="116">
        <f t="shared" si="4"/>
        <v>21.037499999999998</v>
      </c>
      <c r="N57" s="2"/>
      <c r="O57" s="2"/>
      <c r="P57" s="7"/>
    </row>
    <row r="58" spans="2:16" ht="14.25" x14ac:dyDescent="0.2">
      <c r="B58" s="124"/>
      <c r="C58" s="74" t="s">
        <v>255</v>
      </c>
      <c r="D58" s="114" t="s">
        <v>14</v>
      </c>
      <c r="E58" s="221">
        <v>4</v>
      </c>
      <c r="F58" s="221">
        <v>1</v>
      </c>
      <c r="G58" s="224">
        <f t="shared" si="0"/>
        <v>2.5</v>
      </c>
      <c r="H58" s="114">
        <v>4.95</v>
      </c>
      <c r="I58" s="115">
        <v>0.1</v>
      </c>
      <c r="J58" s="116">
        <f t="shared" si="1"/>
        <v>0.49500000000000005</v>
      </c>
      <c r="K58" s="116">
        <f t="shared" si="2"/>
        <v>5.4450000000000003</v>
      </c>
      <c r="L58" s="116">
        <f t="shared" si="3"/>
        <v>1.2375</v>
      </c>
      <c r="M58" s="116">
        <f t="shared" si="4"/>
        <v>13.612500000000001</v>
      </c>
      <c r="N58" s="2"/>
      <c r="O58" s="2"/>
      <c r="P58" s="7"/>
    </row>
    <row r="59" spans="2:16" ht="14.25" x14ac:dyDescent="0.2">
      <c r="B59" s="124"/>
      <c r="C59" s="114" t="s">
        <v>125</v>
      </c>
      <c r="D59" s="114" t="s">
        <v>14</v>
      </c>
      <c r="E59" s="221">
        <v>32</v>
      </c>
      <c r="F59" s="221">
        <v>1</v>
      </c>
      <c r="G59" s="224">
        <f t="shared" si="0"/>
        <v>16.5</v>
      </c>
      <c r="H59" s="114">
        <v>4</v>
      </c>
      <c r="I59" s="115">
        <v>0.1</v>
      </c>
      <c r="J59" s="116">
        <f t="shared" si="1"/>
        <v>0.4</v>
      </c>
      <c r="K59" s="116">
        <f t="shared" si="2"/>
        <v>4.4000000000000004</v>
      </c>
      <c r="L59" s="116">
        <f t="shared" si="3"/>
        <v>6.6000000000000005</v>
      </c>
      <c r="M59" s="116">
        <f t="shared" si="4"/>
        <v>72.600000000000009</v>
      </c>
      <c r="N59" s="2"/>
      <c r="O59" s="2"/>
      <c r="P59" s="7"/>
    </row>
    <row r="60" spans="2:16" ht="14.25" x14ac:dyDescent="0.2">
      <c r="B60" s="124"/>
      <c r="C60" s="74" t="s">
        <v>254</v>
      </c>
      <c r="D60" s="114" t="s">
        <v>14</v>
      </c>
      <c r="E60" s="221">
        <v>36</v>
      </c>
      <c r="F60" s="221">
        <v>1</v>
      </c>
      <c r="G60" s="224">
        <f t="shared" si="0"/>
        <v>18.5</v>
      </c>
      <c r="H60" s="114">
        <v>9.4</v>
      </c>
      <c r="I60" s="115">
        <v>0.1</v>
      </c>
      <c r="J60" s="116">
        <f t="shared" si="1"/>
        <v>0.94000000000000006</v>
      </c>
      <c r="K60" s="116">
        <f t="shared" si="2"/>
        <v>10.34</v>
      </c>
      <c r="L60" s="116">
        <f t="shared" si="3"/>
        <v>17.39</v>
      </c>
      <c r="M60" s="116">
        <f t="shared" si="4"/>
        <v>191.29</v>
      </c>
      <c r="N60" s="2"/>
      <c r="O60" s="2"/>
      <c r="P60" s="7"/>
    </row>
    <row r="61" spans="2:16" ht="14.25" x14ac:dyDescent="0.2">
      <c r="B61" s="124"/>
      <c r="C61" s="74" t="s">
        <v>248</v>
      </c>
      <c r="D61" s="114" t="s">
        <v>14</v>
      </c>
      <c r="E61" s="221">
        <v>24</v>
      </c>
      <c r="F61" s="221">
        <v>1</v>
      </c>
      <c r="G61" s="224">
        <f t="shared" si="0"/>
        <v>12.5</v>
      </c>
      <c r="H61" s="114">
        <v>5</v>
      </c>
      <c r="I61" s="115">
        <v>0.1</v>
      </c>
      <c r="J61" s="116">
        <f t="shared" si="1"/>
        <v>0.5</v>
      </c>
      <c r="K61" s="116">
        <f t="shared" si="2"/>
        <v>5.5</v>
      </c>
      <c r="L61" s="116">
        <f t="shared" si="3"/>
        <v>6.25</v>
      </c>
      <c r="M61" s="116">
        <f t="shared" si="4"/>
        <v>68.75</v>
      </c>
      <c r="N61" s="2"/>
      <c r="O61" s="2"/>
      <c r="P61" s="7"/>
    </row>
    <row r="62" spans="2:16" ht="14.25" x14ac:dyDescent="0.2">
      <c r="B62" s="124"/>
      <c r="C62" s="74" t="s">
        <v>247</v>
      </c>
      <c r="D62" s="114" t="s">
        <v>14</v>
      </c>
      <c r="E62" s="221">
        <v>240</v>
      </c>
      <c r="F62" s="221">
        <v>1</v>
      </c>
      <c r="G62" s="224">
        <f t="shared" si="0"/>
        <v>120.5</v>
      </c>
      <c r="H62" s="114">
        <v>1.75</v>
      </c>
      <c r="I62" s="115">
        <v>0</v>
      </c>
      <c r="J62" s="116">
        <f t="shared" si="1"/>
        <v>0</v>
      </c>
      <c r="K62" s="116">
        <f t="shared" si="2"/>
        <v>1.75</v>
      </c>
      <c r="L62" s="116">
        <f t="shared" si="3"/>
        <v>0</v>
      </c>
      <c r="M62" s="116">
        <f t="shared" si="4"/>
        <v>210.875</v>
      </c>
      <c r="N62" s="2"/>
      <c r="O62" s="2"/>
      <c r="P62" s="7"/>
    </row>
    <row r="63" spans="2:16" ht="14.25" x14ac:dyDescent="0.2">
      <c r="B63" s="124"/>
      <c r="C63" s="74" t="s">
        <v>126</v>
      </c>
      <c r="D63" s="114" t="s">
        <v>14</v>
      </c>
      <c r="E63" s="221">
        <v>50</v>
      </c>
      <c r="F63" s="221">
        <v>1</v>
      </c>
      <c r="G63" s="224">
        <f t="shared" si="0"/>
        <v>25.5</v>
      </c>
      <c r="H63" s="114">
        <v>1.75</v>
      </c>
      <c r="I63" s="115">
        <v>0</v>
      </c>
      <c r="J63" s="116">
        <f t="shared" si="1"/>
        <v>0</v>
      </c>
      <c r="K63" s="116">
        <f t="shared" si="2"/>
        <v>1.75</v>
      </c>
      <c r="L63" s="116">
        <f t="shared" si="3"/>
        <v>0</v>
      </c>
      <c r="M63" s="116">
        <f t="shared" si="4"/>
        <v>44.625</v>
      </c>
      <c r="N63" s="2"/>
      <c r="O63" s="2"/>
      <c r="P63" s="7"/>
    </row>
    <row r="64" spans="2:16" x14ac:dyDescent="0.2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118">
        <f>SUM(L4:L63)</f>
        <v>1460.0574999999997</v>
      </c>
      <c r="M64" s="118">
        <f>SUM(M4:M63)</f>
        <v>18516.252499999995</v>
      </c>
    </row>
    <row r="65" spans="2:16" x14ac:dyDescent="0.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14" t="s">
        <v>54</v>
      </c>
      <c r="M65" s="125">
        <f>M64-L64</f>
        <v>17056.194999999996</v>
      </c>
    </row>
    <row r="66" spans="2:16" x14ac:dyDescent="0.2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6" x14ac:dyDescent="0.2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6" ht="13.5" thickBo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6" ht="39" thickBot="1" x14ac:dyDescent="0.25">
      <c r="B69" s="119" t="s">
        <v>129</v>
      </c>
      <c r="C69" s="120"/>
      <c r="D69" s="121" t="s">
        <v>19</v>
      </c>
      <c r="E69" s="120"/>
      <c r="F69" s="120"/>
      <c r="G69" s="120"/>
      <c r="H69" s="122">
        <f>M75</f>
        <v>1967.3224999999998</v>
      </c>
      <c r="I69" s="121" t="s">
        <v>20</v>
      </c>
      <c r="J69" s="121"/>
      <c r="K69" s="120"/>
      <c r="L69" s="126"/>
      <c r="M69" s="127"/>
      <c r="N69" s="32"/>
      <c r="O69" s="32"/>
      <c r="P69" s="32"/>
    </row>
    <row r="70" spans="2:16" ht="105.75" thickBot="1" x14ac:dyDescent="0.25">
      <c r="B70" s="123" t="s">
        <v>12</v>
      </c>
      <c r="C70" s="113" t="s">
        <v>13</v>
      </c>
      <c r="D70" s="62" t="s">
        <v>3</v>
      </c>
      <c r="E70" s="62" t="s">
        <v>361</v>
      </c>
      <c r="F70" s="62" t="s">
        <v>362</v>
      </c>
      <c r="G70" s="222" t="s">
        <v>640</v>
      </c>
      <c r="H70" s="62" t="s">
        <v>47</v>
      </c>
      <c r="I70" s="62" t="s">
        <v>4</v>
      </c>
      <c r="J70" s="62" t="s">
        <v>48</v>
      </c>
      <c r="K70" s="62" t="s">
        <v>46</v>
      </c>
      <c r="L70" s="62" t="s">
        <v>49</v>
      </c>
      <c r="M70" s="128" t="s">
        <v>50</v>
      </c>
      <c r="N70" s="36"/>
      <c r="O70" s="36"/>
      <c r="P70" s="37"/>
    </row>
    <row r="71" spans="2:16" ht="15.75" thickBot="1" x14ac:dyDescent="0.25">
      <c r="B71" s="124"/>
      <c r="C71" s="33" t="s">
        <v>130</v>
      </c>
      <c r="D71" s="33" t="s">
        <v>14</v>
      </c>
      <c r="E71" s="231">
        <v>182</v>
      </c>
      <c r="F71" s="232">
        <v>18</v>
      </c>
      <c r="G71" s="241">
        <f>(E71+F71)/2</f>
        <v>100</v>
      </c>
      <c r="H71" s="114">
        <v>8.09</v>
      </c>
      <c r="I71" s="115">
        <v>0.1</v>
      </c>
      <c r="J71" s="116">
        <f t="shared" ref="J71:J73" si="5">H71*I71</f>
        <v>0.80900000000000005</v>
      </c>
      <c r="K71" s="116">
        <f t="shared" ref="K71:K73" si="6">H71+H71*I71</f>
        <v>8.8989999999999991</v>
      </c>
      <c r="L71" s="116">
        <f>G71*J71</f>
        <v>80.900000000000006</v>
      </c>
      <c r="M71" s="116">
        <f>K71*G71</f>
        <v>889.89999999999986</v>
      </c>
      <c r="N71" s="32"/>
      <c r="O71" s="32"/>
      <c r="P71" s="32"/>
    </row>
    <row r="72" spans="2:16" ht="15.75" thickBot="1" x14ac:dyDescent="0.25">
      <c r="B72" s="124"/>
      <c r="C72" s="34" t="s">
        <v>131</v>
      </c>
      <c r="D72" s="34" t="s">
        <v>14</v>
      </c>
      <c r="E72" s="233">
        <v>221</v>
      </c>
      <c r="F72" s="232">
        <v>24</v>
      </c>
      <c r="G72" s="241">
        <f>(E72+F72)/2</f>
        <v>122.5</v>
      </c>
      <c r="H72" s="114">
        <v>7.81</v>
      </c>
      <c r="I72" s="115">
        <v>0.1</v>
      </c>
      <c r="J72" s="116">
        <f t="shared" si="5"/>
        <v>0.78100000000000003</v>
      </c>
      <c r="K72" s="116">
        <f t="shared" si="6"/>
        <v>8.5909999999999993</v>
      </c>
      <c r="L72" s="116">
        <f>G72*J72</f>
        <v>95.672499999999999</v>
      </c>
      <c r="M72" s="116">
        <f t="shared" ref="M72:M73" si="7">K72*G72</f>
        <v>1052.3974999999998</v>
      </c>
      <c r="N72" s="32"/>
      <c r="O72" s="32"/>
      <c r="P72" s="32"/>
    </row>
    <row r="73" spans="2:16" ht="15.75" thickBot="1" x14ac:dyDescent="0.25">
      <c r="B73" s="124"/>
      <c r="C73" s="34" t="s">
        <v>132</v>
      </c>
      <c r="D73" s="34" t="s">
        <v>14</v>
      </c>
      <c r="E73" s="233">
        <v>2.5</v>
      </c>
      <c r="F73" s="232">
        <v>1</v>
      </c>
      <c r="G73" s="241">
        <f>(E73+F73)/2</f>
        <v>1.75</v>
      </c>
      <c r="H73" s="114">
        <v>13</v>
      </c>
      <c r="I73" s="115">
        <v>0.1</v>
      </c>
      <c r="J73" s="116">
        <f t="shared" si="5"/>
        <v>1.3</v>
      </c>
      <c r="K73" s="116">
        <f t="shared" si="6"/>
        <v>14.3</v>
      </c>
      <c r="L73" s="116">
        <f t="shared" ref="L73" si="8">E73*J73</f>
        <v>3.25</v>
      </c>
      <c r="M73" s="116">
        <f t="shared" si="7"/>
        <v>25.025000000000002</v>
      </c>
      <c r="N73" s="32"/>
      <c r="O73" s="32"/>
      <c r="P73" s="32"/>
    </row>
    <row r="74" spans="2:16" x14ac:dyDescent="0.2">
      <c r="B74" s="124"/>
      <c r="C74" s="114"/>
      <c r="D74" s="114"/>
      <c r="E74" s="114"/>
      <c r="F74" s="114"/>
      <c r="G74" s="114"/>
      <c r="H74" s="114"/>
      <c r="I74" s="115"/>
      <c r="J74" s="116"/>
      <c r="K74" s="116"/>
      <c r="L74" s="116"/>
      <c r="M74" s="116"/>
      <c r="N74" s="32"/>
      <c r="O74" s="32"/>
      <c r="P74" s="32"/>
    </row>
    <row r="75" spans="2:16" x14ac:dyDescent="0.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118">
        <f>SUM(L71:L74)</f>
        <v>179.82249999999999</v>
      </c>
      <c r="M75" s="125">
        <f>SUM(M71:M74)</f>
        <v>1967.3224999999998</v>
      </c>
    </row>
    <row r="76" spans="2:16" x14ac:dyDescent="0.2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114" t="s">
        <v>54</v>
      </c>
      <c r="M76" s="125">
        <f>M75-L75</f>
        <v>1787.4999999999998</v>
      </c>
    </row>
  </sheetData>
  <phoneticPr fontId="1" type="noConversion"/>
  <pageMargins left="0.75" right="0.75" top="1" bottom="1" header="0" footer="0"/>
  <pageSetup paperSize="9"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4"/>
  <sheetViews>
    <sheetView zoomScaleNormal="100" workbookViewId="0">
      <selection activeCell="B2" sqref="B2:N24"/>
    </sheetView>
  </sheetViews>
  <sheetFormatPr baseColWidth="10" defaultRowHeight="12.75" x14ac:dyDescent="0.2"/>
  <cols>
    <col min="1" max="1" width="3.28515625" customWidth="1"/>
    <col min="2" max="2" width="7.42578125" bestFit="1" customWidth="1"/>
    <col min="3" max="3" width="18.7109375" customWidth="1"/>
    <col min="4" max="4" width="10.28515625" customWidth="1"/>
    <col min="5" max="5" width="8.42578125" customWidth="1"/>
    <col min="6" max="6" width="14" customWidth="1"/>
    <col min="7" max="7" width="10.7109375" customWidth="1"/>
    <col min="8" max="8" width="12.85546875" customWidth="1"/>
    <col min="9" max="9" width="9.28515625" customWidth="1"/>
    <col min="10" max="10" width="11.5703125" bestFit="1" customWidth="1"/>
    <col min="11" max="11" width="9.42578125" bestFit="1" customWidth="1"/>
    <col min="12" max="12" width="10.7109375" bestFit="1" customWidth="1"/>
    <col min="13" max="13" width="10.85546875" bestFit="1" customWidth="1"/>
    <col min="14" max="14" width="15.28515625" bestFit="1" customWidth="1"/>
  </cols>
  <sheetData>
    <row r="2" spans="2:16" ht="38.25" x14ac:dyDescent="0.2">
      <c r="B2" s="138"/>
      <c r="C2" s="219" t="s">
        <v>155</v>
      </c>
      <c r="D2" s="219" t="s">
        <v>19</v>
      </c>
      <c r="E2" s="219"/>
      <c r="F2" s="219"/>
      <c r="G2" s="219"/>
      <c r="H2" s="219"/>
      <c r="I2" s="219">
        <f>N23</f>
        <v>9162.4114999999983</v>
      </c>
      <c r="J2" s="219" t="s">
        <v>20</v>
      </c>
      <c r="K2" s="219"/>
      <c r="L2" s="219"/>
      <c r="M2" s="219"/>
      <c r="N2" s="219"/>
    </row>
    <row r="3" spans="2:16" ht="76.5" x14ac:dyDescent="0.2">
      <c r="B3" s="129" t="s">
        <v>0</v>
      </c>
      <c r="C3" s="130" t="s">
        <v>1</v>
      </c>
      <c r="D3" s="130" t="s">
        <v>2</v>
      </c>
      <c r="E3" s="131" t="s">
        <v>3</v>
      </c>
      <c r="F3" s="131" t="s">
        <v>361</v>
      </c>
      <c r="G3" s="131" t="s">
        <v>362</v>
      </c>
      <c r="H3" s="223" t="s">
        <v>640</v>
      </c>
      <c r="I3" s="131" t="s">
        <v>45</v>
      </c>
      <c r="J3" s="131" t="s">
        <v>4</v>
      </c>
      <c r="K3" s="131" t="s">
        <v>48</v>
      </c>
      <c r="L3" s="131" t="s">
        <v>46</v>
      </c>
      <c r="M3" s="131" t="s">
        <v>49</v>
      </c>
      <c r="N3" s="131" t="s">
        <v>50</v>
      </c>
      <c r="O3" s="131" t="s">
        <v>5</v>
      </c>
      <c r="P3" s="14" t="s">
        <v>6</v>
      </c>
    </row>
    <row r="4" spans="2:16" ht="15" thickBot="1" x14ac:dyDescent="0.25">
      <c r="B4" s="134" t="s">
        <v>9</v>
      </c>
      <c r="C4" s="135" t="s">
        <v>133</v>
      </c>
      <c r="D4" s="132" t="s">
        <v>7</v>
      </c>
      <c r="E4" s="132" t="s">
        <v>8</v>
      </c>
      <c r="F4" s="226">
        <v>310</v>
      </c>
      <c r="G4" s="227">
        <v>16</v>
      </c>
      <c r="H4" s="230">
        <f>(F4+G4)/2</f>
        <v>163</v>
      </c>
      <c r="I4" s="218">
        <v>8.5</v>
      </c>
      <c r="J4" s="212">
        <v>0.1</v>
      </c>
      <c r="K4" s="213">
        <f t="shared" ref="K4:K17" si="0">I4*J4</f>
        <v>0.85000000000000009</v>
      </c>
      <c r="L4" s="213">
        <f t="shared" ref="L4:L21" si="1">I4+I4*J4</f>
        <v>9.35</v>
      </c>
      <c r="M4" s="213">
        <f>H4*K4</f>
        <v>138.55000000000001</v>
      </c>
      <c r="N4" s="213">
        <f>H4*L4</f>
        <v>1524.05</v>
      </c>
      <c r="O4" s="133"/>
      <c r="P4" s="2"/>
    </row>
    <row r="5" spans="2:16" ht="15" thickBot="1" x14ac:dyDescent="0.25">
      <c r="B5" s="134" t="s">
        <v>9</v>
      </c>
      <c r="C5" s="135" t="s">
        <v>385</v>
      </c>
      <c r="D5" s="132" t="s">
        <v>7</v>
      </c>
      <c r="E5" s="132" t="s">
        <v>8</v>
      </c>
      <c r="F5" s="226">
        <v>1</v>
      </c>
      <c r="G5" s="227">
        <v>3</v>
      </c>
      <c r="H5" s="230">
        <f t="shared" ref="H5:H22" si="2">(F5+G5)/2</f>
        <v>2</v>
      </c>
      <c r="I5" s="218">
        <v>6.97</v>
      </c>
      <c r="J5" s="212">
        <v>0.1</v>
      </c>
      <c r="K5" s="213">
        <f t="shared" ref="K5" si="3">I5*J5</f>
        <v>0.69700000000000006</v>
      </c>
      <c r="L5" s="213">
        <f t="shared" ref="L5" si="4">I5+I5*J5</f>
        <v>7.6669999999999998</v>
      </c>
      <c r="M5" s="213">
        <f>H5*K5</f>
        <v>1.3940000000000001</v>
      </c>
      <c r="N5" s="213">
        <f>H5*L5</f>
        <v>15.334</v>
      </c>
      <c r="O5" s="133"/>
      <c r="P5" s="2"/>
    </row>
    <row r="6" spans="2:16" ht="15" thickBot="1" x14ac:dyDescent="0.25">
      <c r="B6" s="134" t="s">
        <v>9</v>
      </c>
      <c r="C6" s="135" t="s">
        <v>134</v>
      </c>
      <c r="D6" s="132" t="s">
        <v>7</v>
      </c>
      <c r="E6" s="132" t="s">
        <v>8</v>
      </c>
      <c r="F6" s="226">
        <v>400</v>
      </c>
      <c r="G6" s="227">
        <v>1</v>
      </c>
      <c r="H6" s="230">
        <f t="shared" si="2"/>
        <v>200.5</v>
      </c>
      <c r="I6" s="218">
        <v>7.2</v>
      </c>
      <c r="J6" s="212">
        <v>0.1</v>
      </c>
      <c r="K6" s="213">
        <f t="shared" si="0"/>
        <v>0.72000000000000008</v>
      </c>
      <c r="L6" s="213">
        <f t="shared" si="1"/>
        <v>7.92</v>
      </c>
      <c r="M6" s="213">
        <f t="shared" ref="M6:M21" si="5">F6*K6</f>
        <v>288.00000000000006</v>
      </c>
      <c r="N6" s="213">
        <f t="shared" ref="N6:N22" si="6">H6*L6</f>
        <v>1587.96</v>
      </c>
      <c r="O6" s="133"/>
      <c r="P6" s="2"/>
    </row>
    <row r="7" spans="2:16" ht="15" thickBot="1" x14ac:dyDescent="0.25">
      <c r="B7" s="134" t="s">
        <v>9</v>
      </c>
      <c r="C7" s="135" t="s">
        <v>135</v>
      </c>
      <c r="D7" s="132" t="s">
        <v>7</v>
      </c>
      <c r="E7" s="132" t="s">
        <v>8</v>
      </c>
      <c r="F7" s="226">
        <v>200</v>
      </c>
      <c r="G7" s="227">
        <v>1</v>
      </c>
      <c r="H7" s="230">
        <f t="shared" si="2"/>
        <v>100.5</v>
      </c>
      <c r="I7" s="218">
        <v>7.5</v>
      </c>
      <c r="J7" s="212">
        <v>0.1</v>
      </c>
      <c r="K7" s="213">
        <f t="shared" si="0"/>
        <v>0.75</v>
      </c>
      <c r="L7" s="213">
        <f t="shared" si="1"/>
        <v>8.25</v>
      </c>
      <c r="M7" s="213">
        <f t="shared" si="5"/>
        <v>150</v>
      </c>
      <c r="N7" s="213">
        <f t="shared" si="6"/>
        <v>829.125</v>
      </c>
      <c r="O7" s="133"/>
      <c r="P7" s="2"/>
    </row>
    <row r="8" spans="2:16" ht="26.25" thickBot="1" x14ac:dyDescent="0.25">
      <c r="B8" s="134" t="s">
        <v>9</v>
      </c>
      <c r="C8" s="135" t="s">
        <v>136</v>
      </c>
      <c r="D8" s="132" t="s">
        <v>7</v>
      </c>
      <c r="E8" s="132" t="s">
        <v>8</v>
      </c>
      <c r="F8" s="226">
        <v>260</v>
      </c>
      <c r="G8" s="227">
        <v>27</v>
      </c>
      <c r="H8" s="230">
        <f t="shared" si="2"/>
        <v>143.5</v>
      </c>
      <c r="I8" s="218">
        <v>7.5</v>
      </c>
      <c r="J8" s="212">
        <v>0.1</v>
      </c>
      <c r="K8" s="213">
        <f t="shared" si="0"/>
        <v>0.75</v>
      </c>
      <c r="L8" s="213">
        <f t="shared" si="1"/>
        <v>8.25</v>
      </c>
      <c r="M8" s="213">
        <f t="shared" si="5"/>
        <v>195</v>
      </c>
      <c r="N8" s="213">
        <f t="shared" si="6"/>
        <v>1183.875</v>
      </c>
      <c r="O8" s="133"/>
      <c r="P8" s="2"/>
    </row>
    <row r="9" spans="2:16" ht="26.25" thickBot="1" x14ac:dyDescent="0.25">
      <c r="B9" s="134" t="s">
        <v>9</v>
      </c>
      <c r="C9" s="135" t="s">
        <v>386</v>
      </c>
      <c r="D9" s="132" t="s">
        <v>7</v>
      </c>
      <c r="E9" s="132" t="s">
        <v>8</v>
      </c>
      <c r="F9" s="226">
        <v>1</v>
      </c>
      <c r="G9" s="227">
        <v>49</v>
      </c>
      <c r="H9" s="230">
        <f t="shared" si="2"/>
        <v>25</v>
      </c>
      <c r="I9" s="218">
        <v>5.62</v>
      </c>
      <c r="J9" s="212">
        <v>0.1</v>
      </c>
      <c r="K9" s="213">
        <f t="shared" ref="K9" si="7">I9*J9</f>
        <v>0.56200000000000006</v>
      </c>
      <c r="L9" s="213">
        <f t="shared" ref="L9" si="8">I9+I9*J9</f>
        <v>6.1820000000000004</v>
      </c>
      <c r="M9" s="213">
        <f t="shared" ref="M9" si="9">F9*K9</f>
        <v>0.56200000000000006</v>
      </c>
      <c r="N9" s="213">
        <f t="shared" ref="N9" si="10">H9*L9</f>
        <v>154.55000000000001</v>
      </c>
      <c r="O9" s="133"/>
      <c r="P9" s="2"/>
    </row>
    <row r="10" spans="2:16" ht="15" thickBot="1" x14ac:dyDescent="0.25">
      <c r="B10" s="134" t="s">
        <v>9</v>
      </c>
      <c r="C10" s="135" t="s">
        <v>137</v>
      </c>
      <c r="D10" s="132" t="s">
        <v>7</v>
      </c>
      <c r="E10" s="132" t="s">
        <v>8</v>
      </c>
      <c r="F10" s="228">
        <v>90</v>
      </c>
      <c r="G10" s="229">
        <v>1</v>
      </c>
      <c r="H10" s="230">
        <f t="shared" si="2"/>
        <v>45.5</v>
      </c>
      <c r="I10" s="218">
        <v>7.2</v>
      </c>
      <c r="J10" s="212">
        <v>0.1</v>
      </c>
      <c r="K10" s="213">
        <f t="shared" si="0"/>
        <v>0.72000000000000008</v>
      </c>
      <c r="L10" s="213">
        <f t="shared" si="1"/>
        <v>7.92</v>
      </c>
      <c r="M10" s="213">
        <f t="shared" si="5"/>
        <v>64.800000000000011</v>
      </c>
      <c r="N10" s="213">
        <f t="shared" si="6"/>
        <v>360.36</v>
      </c>
      <c r="O10" s="133"/>
      <c r="P10" s="2"/>
    </row>
    <row r="11" spans="2:16" ht="15" thickBot="1" x14ac:dyDescent="0.25">
      <c r="B11" s="134" t="s">
        <v>9</v>
      </c>
      <c r="C11" s="136" t="s">
        <v>138</v>
      </c>
      <c r="D11" s="132" t="s">
        <v>7</v>
      </c>
      <c r="E11" s="132" t="s">
        <v>8</v>
      </c>
      <c r="F11" s="228">
        <v>50</v>
      </c>
      <c r="G11" s="229">
        <v>7</v>
      </c>
      <c r="H11" s="230">
        <f t="shared" si="2"/>
        <v>28.5</v>
      </c>
      <c r="I11" s="218">
        <v>7</v>
      </c>
      <c r="J11" s="212">
        <v>0.1</v>
      </c>
      <c r="K11" s="213">
        <f t="shared" si="0"/>
        <v>0.70000000000000007</v>
      </c>
      <c r="L11" s="213">
        <f t="shared" si="1"/>
        <v>7.7</v>
      </c>
      <c r="M11" s="213">
        <f t="shared" si="5"/>
        <v>35</v>
      </c>
      <c r="N11" s="213">
        <f t="shared" si="6"/>
        <v>219.45000000000002</v>
      </c>
      <c r="O11" s="133"/>
      <c r="P11" s="2"/>
    </row>
    <row r="12" spans="2:16" ht="15" thickBot="1" x14ac:dyDescent="0.25">
      <c r="B12" s="134" t="s">
        <v>9</v>
      </c>
      <c r="C12" s="136" t="s">
        <v>139</v>
      </c>
      <c r="D12" s="132" t="s">
        <v>7</v>
      </c>
      <c r="E12" s="132" t="s">
        <v>8</v>
      </c>
      <c r="F12" s="228">
        <v>45</v>
      </c>
      <c r="G12" s="229">
        <v>1</v>
      </c>
      <c r="H12" s="230">
        <f t="shared" si="2"/>
        <v>23</v>
      </c>
      <c r="I12" s="218">
        <v>6</v>
      </c>
      <c r="J12" s="212">
        <v>0.1</v>
      </c>
      <c r="K12" s="213">
        <f t="shared" si="0"/>
        <v>0.60000000000000009</v>
      </c>
      <c r="L12" s="213">
        <f t="shared" si="1"/>
        <v>6.6</v>
      </c>
      <c r="M12" s="213">
        <f t="shared" si="5"/>
        <v>27.000000000000004</v>
      </c>
      <c r="N12" s="213">
        <f t="shared" si="6"/>
        <v>151.79999999999998</v>
      </c>
      <c r="O12" s="133"/>
      <c r="P12" s="2"/>
    </row>
    <row r="13" spans="2:16" ht="26.25" thickBot="1" x14ac:dyDescent="0.25">
      <c r="B13" s="134" t="s">
        <v>9</v>
      </c>
      <c r="C13" s="136" t="s">
        <v>140</v>
      </c>
      <c r="D13" s="132" t="s">
        <v>7</v>
      </c>
      <c r="E13" s="132" t="s">
        <v>8</v>
      </c>
      <c r="F13" s="228">
        <v>105</v>
      </c>
      <c r="G13" s="229">
        <v>1</v>
      </c>
      <c r="H13" s="230">
        <f t="shared" si="2"/>
        <v>53</v>
      </c>
      <c r="I13" s="218">
        <v>11</v>
      </c>
      <c r="J13" s="212">
        <v>0.1</v>
      </c>
      <c r="K13" s="213">
        <f t="shared" si="0"/>
        <v>1.1000000000000001</v>
      </c>
      <c r="L13" s="213">
        <f t="shared" si="1"/>
        <v>12.1</v>
      </c>
      <c r="M13" s="213">
        <f t="shared" si="5"/>
        <v>115.50000000000001</v>
      </c>
      <c r="N13" s="213">
        <f t="shared" si="6"/>
        <v>641.29999999999995</v>
      </c>
      <c r="O13" s="133"/>
      <c r="P13" s="2"/>
    </row>
    <row r="14" spans="2:16" ht="15" thickBot="1" x14ac:dyDescent="0.25">
      <c r="B14" s="134" t="s">
        <v>9</v>
      </c>
      <c r="C14" s="135" t="s">
        <v>141</v>
      </c>
      <c r="D14" s="132" t="s">
        <v>7</v>
      </c>
      <c r="E14" s="132" t="s">
        <v>8</v>
      </c>
      <c r="F14" s="226">
        <v>90</v>
      </c>
      <c r="G14" s="227">
        <v>1</v>
      </c>
      <c r="H14" s="230">
        <f t="shared" si="2"/>
        <v>45.5</v>
      </c>
      <c r="I14" s="218">
        <v>4</v>
      </c>
      <c r="J14" s="212">
        <v>0.1</v>
      </c>
      <c r="K14" s="213">
        <f t="shared" si="0"/>
        <v>0.4</v>
      </c>
      <c r="L14" s="213">
        <f t="shared" si="1"/>
        <v>4.4000000000000004</v>
      </c>
      <c r="M14" s="213">
        <f t="shared" si="5"/>
        <v>36</v>
      </c>
      <c r="N14" s="213">
        <f t="shared" si="6"/>
        <v>200.20000000000002</v>
      </c>
      <c r="O14" s="133"/>
      <c r="P14" s="2"/>
    </row>
    <row r="15" spans="2:16" ht="15" thickBot="1" x14ac:dyDescent="0.25">
      <c r="B15" s="137" t="s">
        <v>9</v>
      </c>
      <c r="C15" s="135" t="s">
        <v>142</v>
      </c>
      <c r="D15" s="132" t="s">
        <v>7</v>
      </c>
      <c r="E15" s="132" t="s">
        <v>8</v>
      </c>
      <c r="F15" s="226">
        <v>90</v>
      </c>
      <c r="G15" s="227">
        <v>3</v>
      </c>
      <c r="H15" s="230">
        <f t="shared" si="2"/>
        <v>46.5</v>
      </c>
      <c r="I15" s="218">
        <v>3.8</v>
      </c>
      <c r="J15" s="212">
        <v>0.1</v>
      </c>
      <c r="K15" s="213">
        <f t="shared" si="0"/>
        <v>0.38</v>
      </c>
      <c r="L15" s="213">
        <f t="shared" si="1"/>
        <v>4.18</v>
      </c>
      <c r="M15" s="213">
        <f t="shared" si="5"/>
        <v>34.200000000000003</v>
      </c>
      <c r="N15" s="213">
        <f t="shared" si="6"/>
        <v>194.36999999999998</v>
      </c>
      <c r="O15" s="133"/>
      <c r="P15" s="2"/>
    </row>
    <row r="16" spans="2:16" ht="15" thickBot="1" x14ac:dyDescent="0.25">
      <c r="B16" s="137" t="s">
        <v>9</v>
      </c>
      <c r="C16" s="135" t="s">
        <v>143</v>
      </c>
      <c r="D16" s="132" t="s">
        <v>7</v>
      </c>
      <c r="E16" s="132" t="s">
        <v>8</v>
      </c>
      <c r="F16" s="226">
        <v>50</v>
      </c>
      <c r="G16" s="227">
        <v>1</v>
      </c>
      <c r="H16" s="230">
        <f t="shared" si="2"/>
        <v>25.5</v>
      </c>
      <c r="I16" s="218">
        <v>7.5</v>
      </c>
      <c r="J16" s="212">
        <v>0.1</v>
      </c>
      <c r="K16" s="213">
        <f t="shared" si="0"/>
        <v>0.75</v>
      </c>
      <c r="L16" s="213">
        <f t="shared" si="1"/>
        <v>8.25</v>
      </c>
      <c r="M16" s="213">
        <f t="shared" si="5"/>
        <v>37.5</v>
      </c>
      <c r="N16" s="213">
        <f t="shared" si="6"/>
        <v>210.375</v>
      </c>
      <c r="O16" s="133"/>
      <c r="P16" s="2"/>
    </row>
    <row r="17" spans="2:16" ht="26.25" thickBot="1" x14ac:dyDescent="0.25">
      <c r="B17" s="137" t="s">
        <v>9</v>
      </c>
      <c r="C17" s="135" t="s">
        <v>387</v>
      </c>
      <c r="D17" s="132" t="s">
        <v>7</v>
      </c>
      <c r="E17" s="132" t="s">
        <v>8</v>
      </c>
      <c r="F17" s="226">
        <v>1</v>
      </c>
      <c r="G17" s="227">
        <v>14</v>
      </c>
      <c r="H17" s="230">
        <f t="shared" si="2"/>
        <v>7.5</v>
      </c>
      <c r="I17" s="218">
        <v>9.4499999999999993</v>
      </c>
      <c r="J17" s="212">
        <v>0.1</v>
      </c>
      <c r="K17" s="213">
        <f t="shared" si="0"/>
        <v>0.94499999999999995</v>
      </c>
      <c r="L17" s="213">
        <f t="shared" si="1"/>
        <v>10.395</v>
      </c>
      <c r="M17" s="213">
        <f t="shared" si="5"/>
        <v>0.94499999999999995</v>
      </c>
      <c r="N17" s="213">
        <f t="shared" si="6"/>
        <v>77.962499999999991</v>
      </c>
      <c r="O17" s="133"/>
      <c r="P17" s="2"/>
    </row>
    <row r="18" spans="2:16" ht="15" thickBot="1" x14ac:dyDescent="0.25">
      <c r="B18" s="134" t="s">
        <v>11</v>
      </c>
      <c r="C18" s="135" t="s">
        <v>144</v>
      </c>
      <c r="D18" s="132" t="s">
        <v>7</v>
      </c>
      <c r="E18" s="132" t="s">
        <v>8</v>
      </c>
      <c r="F18" s="226">
        <v>20</v>
      </c>
      <c r="G18" s="227">
        <v>6</v>
      </c>
      <c r="H18" s="230">
        <f t="shared" si="2"/>
        <v>13</v>
      </c>
      <c r="I18" s="218">
        <v>12.6</v>
      </c>
      <c r="J18" s="212">
        <v>0.1</v>
      </c>
      <c r="K18" s="213">
        <f>I18*J18</f>
        <v>1.26</v>
      </c>
      <c r="L18" s="213">
        <f t="shared" si="1"/>
        <v>13.86</v>
      </c>
      <c r="M18" s="213">
        <f t="shared" si="5"/>
        <v>25.2</v>
      </c>
      <c r="N18" s="213">
        <f t="shared" si="6"/>
        <v>180.18</v>
      </c>
      <c r="O18" s="133"/>
      <c r="P18" s="2"/>
    </row>
    <row r="19" spans="2:16" ht="26.25" thickBot="1" x14ac:dyDescent="0.25">
      <c r="B19" s="137" t="s">
        <v>10</v>
      </c>
      <c r="C19" s="135" t="s">
        <v>382</v>
      </c>
      <c r="D19" s="132" t="s">
        <v>7</v>
      </c>
      <c r="E19" s="132" t="s">
        <v>8</v>
      </c>
      <c r="F19" s="226">
        <v>1</v>
      </c>
      <c r="G19" s="227">
        <v>12</v>
      </c>
      <c r="H19" s="230">
        <f t="shared" si="2"/>
        <v>6.5</v>
      </c>
      <c r="I19" s="218">
        <v>9.86</v>
      </c>
      <c r="J19" s="212">
        <v>0.1</v>
      </c>
      <c r="K19" s="213">
        <f>I19*J19</f>
        <v>0.98599999999999999</v>
      </c>
      <c r="L19" s="213">
        <f t="shared" si="1"/>
        <v>10.846</v>
      </c>
      <c r="M19" s="213">
        <f t="shared" si="5"/>
        <v>0.98599999999999999</v>
      </c>
      <c r="N19" s="213">
        <f t="shared" si="6"/>
        <v>70.498999999999995</v>
      </c>
      <c r="O19" s="133"/>
      <c r="P19" s="2"/>
    </row>
    <row r="20" spans="2:16" ht="26.25" thickBot="1" x14ac:dyDescent="0.25">
      <c r="B20" s="137" t="s">
        <v>10</v>
      </c>
      <c r="C20" s="135" t="s">
        <v>383</v>
      </c>
      <c r="D20" s="132" t="s">
        <v>7</v>
      </c>
      <c r="E20" s="132" t="s">
        <v>8</v>
      </c>
      <c r="F20" s="226">
        <v>1</v>
      </c>
      <c r="G20" s="227">
        <v>35</v>
      </c>
      <c r="H20" s="230">
        <f t="shared" si="2"/>
        <v>18</v>
      </c>
      <c r="I20" s="218">
        <v>10.96</v>
      </c>
      <c r="J20" s="212">
        <v>0.1</v>
      </c>
      <c r="K20" s="213">
        <f>I20*J20</f>
        <v>1.0960000000000001</v>
      </c>
      <c r="L20" s="213">
        <f t="shared" si="1"/>
        <v>12.056000000000001</v>
      </c>
      <c r="M20" s="213">
        <f t="shared" si="5"/>
        <v>1.0960000000000001</v>
      </c>
      <c r="N20" s="213">
        <f t="shared" si="6"/>
        <v>217.00800000000001</v>
      </c>
      <c r="O20" s="133"/>
      <c r="P20" s="2"/>
    </row>
    <row r="21" spans="2:16" ht="15" thickBot="1" x14ac:dyDescent="0.25">
      <c r="B21" s="137" t="s">
        <v>10</v>
      </c>
      <c r="C21" s="135" t="s">
        <v>384</v>
      </c>
      <c r="D21" s="132" t="s">
        <v>7</v>
      </c>
      <c r="E21" s="132" t="s">
        <v>8</v>
      </c>
      <c r="F21" s="226">
        <v>1</v>
      </c>
      <c r="G21" s="227">
        <v>27</v>
      </c>
      <c r="H21" s="230">
        <f t="shared" si="2"/>
        <v>14</v>
      </c>
      <c r="I21" s="218">
        <v>4.2699999999999996</v>
      </c>
      <c r="J21" s="212">
        <v>0.1</v>
      </c>
      <c r="K21" s="213">
        <f>I21*J21</f>
        <v>0.42699999999999999</v>
      </c>
      <c r="L21" s="213">
        <f t="shared" si="1"/>
        <v>4.6969999999999992</v>
      </c>
      <c r="M21" s="213">
        <f t="shared" si="5"/>
        <v>0.42699999999999999</v>
      </c>
      <c r="N21" s="213">
        <f t="shared" si="6"/>
        <v>65.757999999999981</v>
      </c>
      <c r="O21" s="133"/>
      <c r="P21" s="2"/>
    </row>
    <row r="22" spans="2:16" ht="15" thickBot="1" x14ac:dyDescent="0.25">
      <c r="B22" s="137" t="s">
        <v>10</v>
      </c>
      <c r="C22" s="135" t="s">
        <v>145</v>
      </c>
      <c r="D22" s="132" t="s">
        <v>7</v>
      </c>
      <c r="E22" s="132" t="s">
        <v>8</v>
      </c>
      <c r="F22" s="226">
        <v>600</v>
      </c>
      <c r="G22" s="227">
        <v>162</v>
      </c>
      <c r="H22" s="230">
        <f t="shared" si="2"/>
        <v>381</v>
      </c>
      <c r="I22" s="218">
        <v>3.05</v>
      </c>
      <c r="J22" s="212">
        <v>0.1</v>
      </c>
      <c r="K22" s="213">
        <f t="shared" ref="K22" si="11">I22*J22</f>
        <v>0.30499999999999999</v>
      </c>
      <c r="L22" s="213">
        <f t="shared" ref="L22" si="12">I22+I22*J22</f>
        <v>3.355</v>
      </c>
      <c r="M22" s="213">
        <f t="shared" ref="M22" si="13">F22*K22</f>
        <v>183</v>
      </c>
      <c r="N22" s="213">
        <f t="shared" si="6"/>
        <v>1278.2549999999999</v>
      </c>
      <c r="O22" s="133"/>
      <c r="P22" s="2"/>
    </row>
    <row r="23" spans="2:16" x14ac:dyDescent="0.2">
      <c r="B23" s="138"/>
      <c r="C23" s="138"/>
      <c r="D23" s="138"/>
      <c r="E23" s="138"/>
      <c r="F23" s="138"/>
      <c r="G23" s="138"/>
      <c r="H23" s="138"/>
      <c r="I23" s="138"/>
      <c r="J23" s="138"/>
      <c r="K23" s="214"/>
      <c r="L23" s="214"/>
      <c r="M23" s="215">
        <f>SUM(M4:M22)</f>
        <v>1335.16</v>
      </c>
      <c r="N23" s="215">
        <f>SUM(N4:N22)</f>
        <v>9162.4114999999983</v>
      </c>
      <c r="O23" s="138"/>
    </row>
    <row r="24" spans="2:16" x14ac:dyDescent="0.2">
      <c r="B24" s="138"/>
      <c r="C24" s="138"/>
      <c r="D24" s="138"/>
      <c r="E24" s="138"/>
      <c r="F24" s="138"/>
      <c r="G24" s="138"/>
      <c r="H24" s="138"/>
      <c r="I24" s="138"/>
      <c r="J24" s="138"/>
      <c r="K24" s="214"/>
      <c r="L24" s="216"/>
      <c r="M24" s="217" t="s">
        <v>54</v>
      </c>
      <c r="N24" s="217">
        <f>N23-M23</f>
        <v>7827.2514999999985</v>
      </c>
      <c r="O24" s="138"/>
    </row>
  </sheetData>
  <phoneticPr fontId="1" type="noConversion"/>
  <pageMargins left="0.75" right="0.75" top="1" bottom="1" header="0" footer="0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zoomScaleNormal="100" workbookViewId="0">
      <selection activeCell="C2" sqref="C2:M27"/>
    </sheetView>
  </sheetViews>
  <sheetFormatPr baseColWidth="10" defaultRowHeight="12.75" x14ac:dyDescent="0.2"/>
  <cols>
    <col min="1" max="1" width="4.28515625" customWidth="1"/>
    <col min="3" max="3" width="28.5703125" bestFit="1" customWidth="1"/>
    <col min="4" max="4" width="16.7109375" bestFit="1" customWidth="1"/>
    <col min="7" max="7" width="13.28515625" customWidth="1"/>
    <col min="12" max="12" width="11.5703125" customWidth="1"/>
    <col min="13" max="13" width="15.5703125" customWidth="1"/>
    <col min="14" max="14" width="12.42578125" customWidth="1"/>
    <col min="16" max="16" width="13.85546875" customWidth="1"/>
  </cols>
  <sheetData>
    <row r="2" spans="2:16" ht="39" thickBot="1" x14ac:dyDescent="0.25">
      <c r="C2" s="110" t="s">
        <v>154</v>
      </c>
      <c r="D2" s="31"/>
      <c r="E2" s="110" t="s">
        <v>19</v>
      </c>
      <c r="F2" s="110"/>
      <c r="G2" s="110"/>
      <c r="H2" s="110"/>
      <c r="I2" s="112">
        <f>M26</f>
        <v>1744.009</v>
      </c>
      <c r="J2" s="112"/>
      <c r="K2" s="110" t="s">
        <v>20</v>
      </c>
      <c r="L2" s="110"/>
      <c r="M2" s="110"/>
    </row>
    <row r="3" spans="2:16" ht="77.25" thickBot="1" x14ac:dyDescent="0.25">
      <c r="B3" s="139" t="s">
        <v>12</v>
      </c>
      <c r="C3" s="140" t="s">
        <v>13</v>
      </c>
      <c r="D3" s="69" t="s">
        <v>3</v>
      </c>
      <c r="E3" s="69" t="s">
        <v>388</v>
      </c>
      <c r="F3" s="62" t="s">
        <v>362</v>
      </c>
      <c r="G3" s="222" t="s">
        <v>640</v>
      </c>
      <c r="H3" s="69" t="s">
        <v>47</v>
      </c>
      <c r="I3" s="69" t="s">
        <v>4</v>
      </c>
      <c r="J3" s="62" t="s">
        <v>48</v>
      </c>
      <c r="K3" s="69" t="s">
        <v>46</v>
      </c>
      <c r="L3" s="62" t="s">
        <v>49</v>
      </c>
      <c r="M3" s="62" t="s">
        <v>50</v>
      </c>
      <c r="N3" s="4" t="s">
        <v>15</v>
      </c>
      <c r="O3" s="4" t="s">
        <v>16</v>
      </c>
      <c r="P3" s="5" t="s">
        <v>17</v>
      </c>
    </row>
    <row r="4" spans="2:16" ht="15.75" thickBot="1" x14ac:dyDescent="0.25">
      <c r="B4" s="124"/>
      <c r="C4" s="33" t="s">
        <v>146</v>
      </c>
      <c r="D4" s="74" t="s">
        <v>14</v>
      </c>
      <c r="E4" s="231">
        <v>4</v>
      </c>
      <c r="F4" s="232">
        <v>1</v>
      </c>
      <c r="G4" s="241">
        <f>(E4+F4)/2</f>
        <v>2.5</v>
      </c>
      <c r="H4" s="141">
        <v>9.5</v>
      </c>
      <c r="I4" s="115">
        <v>0.1</v>
      </c>
      <c r="J4" s="116">
        <f>H4*I4</f>
        <v>0.95000000000000007</v>
      </c>
      <c r="K4" s="116">
        <f>H4+H4*I4</f>
        <v>10.45</v>
      </c>
      <c r="L4" s="116">
        <f>G4*J4</f>
        <v>2.375</v>
      </c>
      <c r="M4" s="116">
        <f>G4*K4</f>
        <v>26.125</v>
      </c>
      <c r="N4" s="2"/>
      <c r="O4" s="2"/>
      <c r="P4" s="7"/>
    </row>
    <row r="5" spans="2:16" ht="15.75" thickBot="1" x14ac:dyDescent="0.25">
      <c r="B5" s="124"/>
      <c r="C5" s="34" t="s">
        <v>147</v>
      </c>
      <c r="D5" s="74" t="s">
        <v>14</v>
      </c>
      <c r="E5" s="233">
        <v>2</v>
      </c>
      <c r="F5" s="232">
        <v>1</v>
      </c>
      <c r="G5" s="241">
        <f t="shared" ref="G5:G25" si="0">(E5+F5)/2</f>
        <v>1.5</v>
      </c>
      <c r="H5" s="141">
        <v>9.5</v>
      </c>
      <c r="I5" s="115">
        <v>0.1</v>
      </c>
      <c r="J5" s="116">
        <f t="shared" ref="J5:J25" si="1">H5*I5</f>
        <v>0.95000000000000007</v>
      </c>
      <c r="K5" s="116">
        <f t="shared" ref="K5:K25" si="2">H5+H5*I5</f>
        <v>10.45</v>
      </c>
      <c r="L5" s="116">
        <f t="shared" ref="L5:L25" si="3">G5*J5</f>
        <v>1.425</v>
      </c>
      <c r="M5" s="116">
        <f t="shared" ref="M5:M25" si="4">G5*K5</f>
        <v>15.674999999999999</v>
      </c>
      <c r="N5" s="2"/>
      <c r="O5" s="2"/>
      <c r="P5" s="7"/>
    </row>
    <row r="6" spans="2:16" ht="15.75" thickBot="1" x14ac:dyDescent="0.25">
      <c r="B6" s="124"/>
      <c r="C6" s="34" t="s">
        <v>148</v>
      </c>
      <c r="D6" s="74" t="s">
        <v>14</v>
      </c>
      <c r="E6" s="233">
        <v>2</v>
      </c>
      <c r="F6" s="232">
        <v>1</v>
      </c>
      <c r="G6" s="241">
        <f t="shared" si="0"/>
        <v>1.5</v>
      </c>
      <c r="H6" s="141">
        <v>9.5</v>
      </c>
      <c r="I6" s="115">
        <v>0.1</v>
      </c>
      <c r="J6" s="116">
        <f t="shared" si="1"/>
        <v>0.95000000000000007</v>
      </c>
      <c r="K6" s="116">
        <f t="shared" si="2"/>
        <v>10.45</v>
      </c>
      <c r="L6" s="116">
        <f t="shared" si="3"/>
        <v>1.425</v>
      </c>
      <c r="M6" s="116">
        <f t="shared" si="4"/>
        <v>15.674999999999999</v>
      </c>
      <c r="N6" s="2"/>
      <c r="O6" s="2"/>
      <c r="P6" s="7"/>
    </row>
    <row r="7" spans="2:16" ht="15.75" thickBot="1" x14ac:dyDescent="0.25">
      <c r="B7" s="124"/>
      <c r="C7" s="34" t="s">
        <v>149</v>
      </c>
      <c r="D7" s="74" t="s">
        <v>14</v>
      </c>
      <c r="E7" s="233">
        <v>12</v>
      </c>
      <c r="F7" s="232">
        <v>1</v>
      </c>
      <c r="G7" s="241">
        <f t="shared" si="0"/>
        <v>6.5</v>
      </c>
      <c r="H7" s="141">
        <v>10.98</v>
      </c>
      <c r="I7" s="115">
        <v>0.1</v>
      </c>
      <c r="J7" s="116">
        <f t="shared" si="1"/>
        <v>1.0980000000000001</v>
      </c>
      <c r="K7" s="116">
        <f t="shared" si="2"/>
        <v>12.078000000000001</v>
      </c>
      <c r="L7" s="116">
        <f t="shared" si="3"/>
        <v>7.1370000000000005</v>
      </c>
      <c r="M7" s="116">
        <f t="shared" si="4"/>
        <v>78.507000000000005</v>
      </c>
      <c r="N7" s="2"/>
      <c r="O7" s="2"/>
      <c r="P7" s="7"/>
    </row>
    <row r="8" spans="2:16" ht="15.75" thickBot="1" x14ac:dyDescent="0.25">
      <c r="B8" s="124"/>
      <c r="C8" s="34" t="s">
        <v>150</v>
      </c>
      <c r="D8" s="74" t="s">
        <v>14</v>
      </c>
      <c r="E8" s="233">
        <v>12</v>
      </c>
      <c r="F8" s="232">
        <v>1</v>
      </c>
      <c r="G8" s="241">
        <f t="shared" si="0"/>
        <v>6.5</v>
      </c>
      <c r="H8" s="141">
        <v>10.98</v>
      </c>
      <c r="I8" s="115">
        <v>0.1</v>
      </c>
      <c r="J8" s="116">
        <f t="shared" si="1"/>
        <v>1.0980000000000001</v>
      </c>
      <c r="K8" s="116">
        <f t="shared" si="2"/>
        <v>12.078000000000001</v>
      </c>
      <c r="L8" s="116">
        <f t="shared" si="3"/>
        <v>7.1370000000000005</v>
      </c>
      <c r="M8" s="116">
        <f t="shared" si="4"/>
        <v>78.507000000000005</v>
      </c>
      <c r="N8" s="2"/>
      <c r="O8" s="2"/>
      <c r="P8" s="7"/>
    </row>
    <row r="9" spans="2:16" ht="15.75" thickBot="1" x14ac:dyDescent="0.25">
      <c r="B9" s="124"/>
      <c r="C9" s="34" t="s">
        <v>291</v>
      </c>
      <c r="D9" s="74" t="s">
        <v>14</v>
      </c>
      <c r="E9" s="233">
        <v>2</v>
      </c>
      <c r="F9" s="232">
        <v>1</v>
      </c>
      <c r="G9" s="241">
        <f t="shared" si="0"/>
        <v>1.5</v>
      </c>
      <c r="H9" s="141">
        <v>9.5</v>
      </c>
      <c r="I9" s="115">
        <v>0.1</v>
      </c>
      <c r="J9" s="116">
        <f t="shared" si="1"/>
        <v>0.95000000000000007</v>
      </c>
      <c r="K9" s="116">
        <f t="shared" si="2"/>
        <v>10.45</v>
      </c>
      <c r="L9" s="116">
        <f t="shared" si="3"/>
        <v>1.425</v>
      </c>
      <c r="M9" s="116">
        <f t="shared" si="4"/>
        <v>15.674999999999999</v>
      </c>
      <c r="N9" s="2"/>
      <c r="O9" s="2"/>
      <c r="P9" s="7"/>
    </row>
    <row r="10" spans="2:16" ht="15.75" thickBot="1" x14ac:dyDescent="0.25">
      <c r="B10" s="124"/>
      <c r="C10" s="35" t="s">
        <v>151</v>
      </c>
      <c r="D10" s="74" t="s">
        <v>14</v>
      </c>
      <c r="E10" s="234">
        <v>18</v>
      </c>
      <c r="F10" s="235">
        <v>1</v>
      </c>
      <c r="G10" s="241">
        <f t="shared" si="0"/>
        <v>9.5</v>
      </c>
      <c r="H10" s="141">
        <v>5.39</v>
      </c>
      <c r="I10" s="115">
        <v>0.1</v>
      </c>
      <c r="J10" s="116">
        <f t="shared" si="1"/>
        <v>0.53900000000000003</v>
      </c>
      <c r="K10" s="116">
        <f t="shared" si="2"/>
        <v>5.9289999999999994</v>
      </c>
      <c r="L10" s="116">
        <f t="shared" si="3"/>
        <v>5.1205000000000007</v>
      </c>
      <c r="M10" s="116">
        <f t="shared" si="4"/>
        <v>56.325499999999991</v>
      </c>
      <c r="N10" s="2"/>
      <c r="O10" s="2"/>
      <c r="P10" s="7"/>
    </row>
    <row r="11" spans="2:16" s="46" customFormat="1" ht="15.75" thickBot="1" x14ac:dyDescent="0.25">
      <c r="B11" s="142"/>
      <c r="C11" s="43" t="s">
        <v>292</v>
      </c>
      <c r="D11" s="143" t="s">
        <v>14</v>
      </c>
      <c r="E11" s="236">
        <v>32</v>
      </c>
      <c r="F11" s="237">
        <v>1</v>
      </c>
      <c r="G11" s="241">
        <f t="shared" si="0"/>
        <v>16.5</v>
      </c>
      <c r="H11" s="144">
        <v>6.85</v>
      </c>
      <c r="I11" s="145">
        <v>0.1</v>
      </c>
      <c r="J11" s="146">
        <f t="shared" si="1"/>
        <v>0.68500000000000005</v>
      </c>
      <c r="K11" s="146">
        <f t="shared" si="2"/>
        <v>7.5350000000000001</v>
      </c>
      <c r="L11" s="116">
        <f t="shared" si="3"/>
        <v>11.3025</v>
      </c>
      <c r="M11" s="116">
        <f t="shared" si="4"/>
        <v>124.3275</v>
      </c>
      <c r="N11" s="44"/>
      <c r="O11" s="44"/>
      <c r="P11" s="45"/>
    </row>
    <row r="12" spans="2:16" ht="15.75" thickBot="1" x14ac:dyDescent="0.25">
      <c r="B12" s="124"/>
      <c r="C12" s="35" t="s">
        <v>152</v>
      </c>
      <c r="D12" s="74" t="s">
        <v>14</v>
      </c>
      <c r="E12" s="234">
        <v>60</v>
      </c>
      <c r="F12" s="235">
        <v>1</v>
      </c>
      <c r="G12" s="241">
        <f t="shared" si="0"/>
        <v>30.5</v>
      </c>
      <c r="H12" s="141">
        <v>7.09</v>
      </c>
      <c r="I12" s="115">
        <v>0.1</v>
      </c>
      <c r="J12" s="116">
        <f t="shared" si="1"/>
        <v>0.70900000000000007</v>
      </c>
      <c r="K12" s="116">
        <f t="shared" si="2"/>
        <v>7.7989999999999995</v>
      </c>
      <c r="L12" s="116">
        <f t="shared" si="3"/>
        <v>21.624500000000001</v>
      </c>
      <c r="M12" s="116">
        <f t="shared" si="4"/>
        <v>237.86949999999999</v>
      </c>
      <c r="N12" s="2"/>
      <c r="O12" s="2"/>
      <c r="P12" s="7"/>
    </row>
    <row r="13" spans="2:16" ht="15.75" thickBot="1" x14ac:dyDescent="0.25">
      <c r="B13" s="124"/>
      <c r="C13" s="63" t="s">
        <v>389</v>
      </c>
      <c r="D13" s="147" t="s">
        <v>390</v>
      </c>
      <c r="E13" s="234">
        <v>1</v>
      </c>
      <c r="F13" s="238">
        <v>78</v>
      </c>
      <c r="G13" s="241">
        <f t="shared" si="0"/>
        <v>39.5</v>
      </c>
      <c r="H13" s="148">
        <v>1.8</v>
      </c>
      <c r="I13" s="149">
        <v>0.1</v>
      </c>
      <c r="J13" s="150">
        <v>0.2</v>
      </c>
      <c r="K13" s="151">
        <v>2</v>
      </c>
      <c r="L13" s="116">
        <f t="shared" si="3"/>
        <v>7.9</v>
      </c>
      <c r="M13" s="116">
        <f t="shared" si="4"/>
        <v>79</v>
      </c>
      <c r="N13" s="2"/>
      <c r="O13" s="2"/>
      <c r="P13" s="7"/>
    </row>
    <row r="14" spans="2:16" ht="15.75" thickBot="1" x14ac:dyDescent="0.25">
      <c r="B14" s="124"/>
      <c r="C14" s="64" t="s">
        <v>391</v>
      </c>
      <c r="D14" s="147" t="s">
        <v>390</v>
      </c>
      <c r="E14" s="234">
        <v>1</v>
      </c>
      <c r="F14" s="239">
        <v>18</v>
      </c>
      <c r="G14" s="241">
        <f t="shared" si="0"/>
        <v>9.5</v>
      </c>
      <c r="H14" s="152">
        <v>2.25</v>
      </c>
      <c r="I14" s="149">
        <v>0.1</v>
      </c>
      <c r="J14" s="150">
        <v>0.25</v>
      </c>
      <c r="K14" s="150">
        <v>2.5</v>
      </c>
      <c r="L14" s="116">
        <f t="shared" si="3"/>
        <v>2.375</v>
      </c>
      <c r="M14" s="116">
        <f t="shared" si="4"/>
        <v>23.75</v>
      </c>
      <c r="N14" s="2"/>
      <c r="O14" s="2"/>
      <c r="P14" s="7"/>
    </row>
    <row r="15" spans="2:16" ht="15.75" thickBot="1" x14ac:dyDescent="0.25">
      <c r="B15" s="124"/>
      <c r="C15" s="64" t="s">
        <v>392</v>
      </c>
      <c r="D15" s="147" t="s">
        <v>393</v>
      </c>
      <c r="E15" s="234">
        <v>1</v>
      </c>
      <c r="F15" s="239">
        <v>24</v>
      </c>
      <c r="G15" s="241">
        <f t="shared" si="0"/>
        <v>12.5</v>
      </c>
      <c r="H15" s="152">
        <v>2.25</v>
      </c>
      <c r="I15" s="149">
        <v>0.1</v>
      </c>
      <c r="J15" s="150">
        <v>0.25</v>
      </c>
      <c r="K15" s="150">
        <v>2.5</v>
      </c>
      <c r="L15" s="116">
        <f t="shared" si="3"/>
        <v>3.125</v>
      </c>
      <c r="M15" s="116">
        <f t="shared" si="4"/>
        <v>31.25</v>
      </c>
      <c r="N15" s="2"/>
      <c r="O15" s="2"/>
      <c r="P15" s="7"/>
    </row>
    <row r="16" spans="2:16" ht="26.25" thickBot="1" x14ac:dyDescent="0.25">
      <c r="B16" s="124"/>
      <c r="C16" s="64" t="s">
        <v>394</v>
      </c>
      <c r="D16" s="147" t="s">
        <v>395</v>
      </c>
      <c r="E16" s="234">
        <v>1</v>
      </c>
      <c r="F16" s="239">
        <v>36</v>
      </c>
      <c r="G16" s="241">
        <f t="shared" si="0"/>
        <v>18.5</v>
      </c>
      <c r="H16" s="152">
        <v>1.35</v>
      </c>
      <c r="I16" s="149">
        <v>0.1</v>
      </c>
      <c r="J16" s="150">
        <v>0.15</v>
      </c>
      <c r="K16" s="150">
        <v>1.5</v>
      </c>
      <c r="L16" s="116">
        <f t="shared" si="3"/>
        <v>2.7749999999999999</v>
      </c>
      <c r="M16" s="116">
        <f t="shared" si="4"/>
        <v>27.75</v>
      </c>
      <c r="N16" s="2"/>
      <c r="O16" s="2"/>
      <c r="P16" s="7"/>
    </row>
    <row r="17" spans="2:16" ht="15.75" thickBot="1" x14ac:dyDescent="0.25">
      <c r="B17" s="124"/>
      <c r="C17" s="64" t="s">
        <v>396</v>
      </c>
      <c r="D17" s="147" t="s">
        <v>397</v>
      </c>
      <c r="E17" s="234">
        <v>1</v>
      </c>
      <c r="F17" s="239">
        <v>36</v>
      </c>
      <c r="G17" s="241">
        <f t="shared" si="0"/>
        <v>18.5</v>
      </c>
      <c r="H17" s="152">
        <v>1.8</v>
      </c>
      <c r="I17" s="149">
        <v>0.1</v>
      </c>
      <c r="J17" s="150">
        <v>0.2</v>
      </c>
      <c r="K17" s="151">
        <v>2</v>
      </c>
      <c r="L17" s="116">
        <f t="shared" si="3"/>
        <v>3.7</v>
      </c>
      <c r="M17" s="116">
        <f t="shared" si="4"/>
        <v>37</v>
      </c>
      <c r="N17" s="2"/>
      <c r="O17" s="2"/>
      <c r="P17" s="7"/>
    </row>
    <row r="18" spans="2:16" ht="15.75" thickBot="1" x14ac:dyDescent="0.25">
      <c r="B18" s="124"/>
      <c r="C18" s="64" t="s">
        <v>398</v>
      </c>
      <c r="D18" s="147" t="s">
        <v>399</v>
      </c>
      <c r="E18" s="234">
        <v>1</v>
      </c>
      <c r="F18" s="239">
        <v>3</v>
      </c>
      <c r="G18" s="241">
        <f t="shared" si="0"/>
        <v>2</v>
      </c>
      <c r="H18" s="152">
        <v>8.0500000000000007</v>
      </c>
      <c r="I18" s="149">
        <v>0.1</v>
      </c>
      <c r="J18" s="150">
        <v>0.9</v>
      </c>
      <c r="K18" s="150">
        <v>8.9499999999999993</v>
      </c>
      <c r="L18" s="116">
        <f t="shared" si="3"/>
        <v>1.8</v>
      </c>
      <c r="M18" s="116">
        <f t="shared" si="4"/>
        <v>17.899999999999999</v>
      </c>
      <c r="N18" s="2"/>
      <c r="O18" s="2"/>
      <c r="P18" s="7"/>
    </row>
    <row r="19" spans="2:16" ht="15.75" thickBot="1" x14ac:dyDescent="0.25">
      <c r="B19" s="124"/>
      <c r="C19" s="64" t="s">
        <v>400</v>
      </c>
      <c r="D19" s="147" t="s">
        <v>401</v>
      </c>
      <c r="E19" s="234">
        <v>1</v>
      </c>
      <c r="F19" s="239">
        <v>48</v>
      </c>
      <c r="G19" s="241">
        <f t="shared" si="0"/>
        <v>24.5</v>
      </c>
      <c r="H19" s="152">
        <v>0.9</v>
      </c>
      <c r="I19" s="149">
        <v>0.1</v>
      </c>
      <c r="J19" s="150">
        <v>0.1</v>
      </c>
      <c r="K19" s="151">
        <v>1</v>
      </c>
      <c r="L19" s="116">
        <f t="shared" si="3"/>
        <v>2.4500000000000002</v>
      </c>
      <c r="M19" s="116">
        <f t="shared" si="4"/>
        <v>24.5</v>
      </c>
      <c r="N19" s="2"/>
      <c r="O19" s="2"/>
      <c r="P19" s="7"/>
    </row>
    <row r="20" spans="2:16" ht="15.75" thickBot="1" x14ac:dyDescent="0.25">
      <c r="B20" s="124"/>
      <c r="C20" s="64" t="s">
        <v>402</v>
      </c>
      <c r="D20" s="147" t="s">
        <v>401</v>
      </c>
      <c r="E20" s="234">
        <v>1</v>
      </c>
      <c r="F20" s="239">
        <v>66</v>
      </c>
      <c r="G20" s="241">
        <f t="shared" si="0"/>
        <v>33.5</v>
      </c>
      <c r="H20" s="152">
        <v>0.9</v>
      </c>
      <c r="I20" s="149">
        <v>0.1</v>
      </c>
      <c r="J20" s="150">
        <v>0.1</v>
      </c>
      <c r="K20" s="151">
        <v>1</v>
      </c>
      <c r="L20" s="116">
        <f t="shared" si="3"/>
        <v>3.35</v>
      </c>
      <c r="M20" s="116">
        <f t="shared" si="4"/>
        <v>33.5</v>
      </c>
      <c r="N20" s="2"/>
      <c r="O20" s="2"/>
      <c r="P20" s="7"/>
    </row>
    <row r="21" spans="2:16" ht="15.75" thickBot="1" x14ac:dyDescent="0.25">
      <c r="B21" s="124"/>
      <c r="C21" s="64" t="s">
        <v>403</v>
      </c>
      <c r="D21" s="147" t="s">
        <v>401</v>
      </c>
      <c r="E21" s="234">
        <v>1</v>
      </c>
      <c r="F21" s="239">
        <v>24</v>
      </c>
      <c r="G21" s="241">
        <f t="shared" si="0"/>
        <v>12.5</v>
      </c>
      <c r="H21" s="152">
        <v>0.9</v>
      </c>
      <c r="I21" s="149">
        <v>0.1</v>
      </c>
      <c r="J21" s="152">
        <v>0.1</v>
      </c>
      <c r="K21" s="151">
        <v>1</v>
      </c>
      <c r="L21" s="116">
        <f t="shared" si="3"/>
        <v>1.25</v>
      </c>
      <c r="M21" s="116">
        <f t="shared" si="4"/>
        <v>12.5</v>
      </c>
      <c r="N21" s="2"/>
      <c r="O21" s="2"/>
      <c r="P21" s="7"/>
    </row>
    <row r="22" spans="2:16" ht="15.75" thickBot="1" x14ac:dyDescent="0.25">
      <c r="B22" s="124"/>
      <c r="C22" s="64" t="s">
        <v>404</v>
      </c>
      <c r="D22" s="147" t="s">
        <v>405</v>
      </c>
      <c r="E22" s="234">
        <v>1</v>
      </c>
      <c r="F22" s="239">
        <v>48</v>
      </c>
      <c r="G22" s="241">
        <f t="shared" si="0"/>
        <v>24.5</v>
      </c>
      <c r="H22" s="152">
        <v>1.35</v>
      </c>
      <c r="I22" s="149">
        <v>0.1</v>
      </c>
      <c r="J22" s="150">
        <v>0.15</v>
      </c>
      <c r="K22" s="150">
        <v>1.5</v>
      </c>
      <c r="L22" s="116">
        <f t="shared" si="3"/>
        <v>3.6749999999999998</v>
      </c>
      <c r="M22" s="116">
        <f t="shared" si="4"/>
        <v>36.75</v>
      </c>
      <c r="N22" s="2"/>
      <c r="O22" s="2"/>
      <c r="P22" s="7"/>
    </row>
    <row r="23" spans="2:16" ht="15.75" thickBot="1" x14ac:dyDescent="0.25">
      <c r="B23" s="124"/>
      <c r="C23" s="65" t="s">
        <v>151</v>
      </c>
      <c r="D23" s="147" t="s">
        <v>406</v>
      </c>
      <c r="E23" s="234">
        <v>1</v>
      </c>
      <c r="F23" s="240">
        <v>12</v>
      </c>
      <c r="G23" s="241">
        <f t="shared" si="0"/>
        <v>6.5</v>
      </c>
      <c r="H23" s="152">
        <v>1.8</v>
      </c>
      <c r="I23" s="149">
        <v>0.1</v>
      </c>
      <c r="J23" s="150">
        <v>0.2</v>
      </c>
      <c r="K23" s="151">
        <v>2</v>
      </c>
      <c r="L23" s="116">
        <f t="shared" si="3"/>
        <v>1.3</v>
      </c>
      <c r="M23" s="116">
        <f t="shared" si="4"/>
        <v>13</v>
      </c>
      <c r="N23" s="2"/>
      <c r="O23" s="2"/>
      <c r="P23" s="7"/>
    </row>
    <row r="24" spans="2:16" ht="15.75" thickBot="1" x14ac:dyDescent="0.25">
      <c r="B24" s="124"/>
      <c r="C24" s="64" t="s">
        <v>407</v>
      </c>
      <c r="D24" s="147" t="s">
        <v>408</v>
      </c>
      <c r="E24" s="234">
        <v>1</v>
      </c>
      <c r="F24" s="240">
        <v>24</v>
      </c>
      <c r="G24" s="241">
        <f t="shared" si="0"/>
        <v>12.5</v>
      </c>
      <c r="H24" s="152">
        <v>3.82</v>
      </c>
      <c r="I24" s="149">
        <v>0.1</v>
      </c>
      <c r="J24" s="153">
        <f>H24*I24</f>
        <v>0.38200000000000001</v>
      </c>
      <c r="K24" s="153">
        <f>H24+H24*I24</f>
        <v>4.202</v>
      </c>
      <c r="L24" s="116">
        <f t="shared" si="3"/>
        <v>4.7750000000000004</v>
      </c>
      <c r="M24" s="116">
        <f t="shared" si="4"/>
        <v>52.524999999999999</v>
      </c>
      <c r="N24" s="2"/>
      <c r="O24" s="2"/>
      <c r="P24" s="7"/>
    </row>
    <row r="25" spans="2:16" ht="15.75" thickBot="1" x14ac:dyDescent="0.25">
      <c r="B25" s="124"/>
      <c r="C25" s="35" t="s">
        <v>153</v>
      </c>
      <c r="D25" s="74" t="s">
        <v>14</v>
      </c>
      <c r="E25" s="234">
        <v>192</v>
      </c>
      <c r="F25" s="235">
        <v>1</v>
      </c>
      <c r="G25" s="241">
        <f t="shared" si="0"/>
        <v>96.5</v>
      </c>
      <c r="H25" s="141">
        <v>6.65</v>
      </c>
      <c r="I25" s="115">
        <v>0.1</v>
      </c>
      <c r="J25" s="116">
        <f t="shared" si="1"/>
        <v>0.66500000000000004</v>
      </c>
      <c r="K25" s="116">
        <f t="shared" si="2"/>
        <v>7.3150000000000004</v>
      </c>
      <c r="L25" s="116">
        <f t="shared" si="3"/>
        <v>64.172499999999999</v>
      </c>
      <c r="M25" s="116">
        <f t="shared" si="4"/>
        <v>705.89750000000004</v>
      </c>
      <c r="N25" s="2"/>
      <c r="O25" s="2"/>
      <c r="P25" s="7"/>
    </row>
    <row r="26" spans="2:16" x14ac:dyDescent="0.2">
      <c r="B26" s="31"/>
      <c r="C26" s="31"/>
      <c r="D26" s="31"/>
      <c r="E26" s="154"/>
      <c r="F26" s="154"/>
      <c r="G26" s="154"/>
      <c r="H26" s="154"/>
      <c r="I26" s="155"/>
      <c r="J26" s="155"/>
      <c r="K26" s="31"/>
      <c r="L26" s="118">
        <f>SUM(L4:L25)</f>
        <v>161.61900000000003</v>
      </c>
      <c r="M26" s="118">
        <f>SUM(M4:M25)</f>
        <v>1744.009</v>
      </c>
    </row>
    <row r="27" spans="2:16" x14ac:dyDescent="0.2">
      <c r="B27" s="31"/>
      <c r="C27" s="31"/>
      <c r="D27" s="31"/>
      <c r="E27" s="154"/>
      <c r="F27" s="154"/>
      <c r="G27" s="154"/>
      <c r="H27" s="154"/>
      <c r="I27" s="155"/>
      <c r="J27" s="155"/>
      <c r="K27" s="31"/>
      <c r="L27" s="114" t="s">
        <v>54</v>
      </c>
      <c r="M27" s="125">
        <f>M26-L26</f>
        <v>1582.3899999999999</v>
      </c>
    </row>
  </sheetData>
  <phoneticPr fontId="1" type="noConversion"/>
  <pageMargins left="0.75" right="0.75" top="1" bottom="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workbookViewId="0">
      <selection activeCell="B1" sqref="B1:L11"/>
    </sheetView>
  </sheetViews>
  <sheetFormatPr baseColWidth="10" defaultRowHeight="12.75" x14ac:dyDescent="0.2"/>
  <cols>
    <col min="1" max="1" width="17.42578125" bestFit="1" customWidth="1"/>
    <col min="2" max="2" width="29.42578125" customWidth="1"/>
    <col min="3" max="3" width="16.140625" bestFit="1" customWidth="1"/>
    <col min="4" max="4" width="22.28515625" bestFit="1" customWidth="1"/>
    <col min="5" max="6" width="22.28515625" customWidth="1"/>
    <col min="7" max="7" width="10.7109375" bestFit="1" customWidth="1"/>
    <col min="8" max="8" width="8.42578125" bestFit="1" customWidth="1"/>
    <col min="9" max="9" width="9.42578125" bestFit="1" customWidth="1"/>
    <col min="10" max="10" width="10.7109375" bestFit="1" customWidth="1"/>
    <col min="11" max="11" width="10.85546875" bestFit="1" customWidth="1"/>
    <col min="12" max="12" width="10.7109375" bestFit="1" customWidth="1"/>
    <col min="13" max="13" width="12.5703125" bestFit="1" customWidth="1"/>
    <col min="14" max="14" width="7.7109375" bestFit="1" customWidth="1"/>
    <col min="15" max="15" width="14.7109375" customWidth="1"/>
  </cols>
  <sheetData>
    <row r="1" spans="1:15" ht="13.5" thickBot="1" x14ac:dyDescent="0.25">
      <c r="B1" s="110" t="s">
        <v>158</v>
      </c>
      <c r="C1" s="31"/>
      <c r="D1" s="110" t="s">
        <v>19</v>
      </c>
      <c r="E1" s="111">
        <f>L10</f>
        <v>1597.1750000000002</v>
      </c>
      <c r="F1" s="110"/>
      <c r="G1" s="110"/>
      <c r="H1" s="112"/>
      <c r="I1" s="112"/>
      <c r="J1" s="110" t="s">
        <v>20</v>
      </c>
      <c r="K1" s="110"/>
      <c r="L1" s="110"/>
    </row>
    <row r="2" spans="1:15" ht="51.75" thickBot="1" x14ac:dyDescent="0.25">
      <c r="A2" s="3" t="s">
        <v>12</v>
      </c>
      <c r="B2" s="140" t="s">
        <v>13</v>
      </c>
      <c r="C2" s="69" t="s">
        <v>3</v>
      </c>
      <c r="D2" s="69" t="s">
        <v>388</v>
      </c>
      <c r="E2" s="62" t="s">
        <v>362</v>
      </c>
      <c r="F2" s="222" t="s">
        <v>640</v>
      </c>
      <c r="G2" s="69" t="s">
        <v>47</v>
      </c>
      <c r="H2" s="69" t="s">
        <v>4</v>
      </c>
      <c r="I2" s="62" t="s">
        <v>48</v>
      </c>
      <c r="J2" s="69" t="s">
        <v>46</v>
      </c>
      <c r="K2" s="62" t="s">
        <v>49</v>
      </c>
      <c r="L2" s="62" t="s">
        <v>50</v>
      </c>
      <c r="M2" s="4" t="s">
        <v>15</v>
      </c>
      <c r="N2" s="4" t="s">
        <v>16</v>
      </c>
      <c r="O2" s="5" t="s">
        <v>17</v>
      </c>
    </row>
    <row r="3" spans="1:15" ht="15" thickBot="1" x14ac:dyDescent="0.25">
      <c r="A3" s="6"/>
      <c r="B3" s="33" t="s">
        <v>156</v>
      </c>
      <c r="C3" s="74" t="s">
        <v>410</v>
      </c>
      <c r="D3" s="231">
        <v>1645</v>
      </c>
      <c r="E3" s="232">
        <v>636</v>
      </c>
      <c r="F3" s="242">
        <f>(D3+E3)/2</f>
        <v>1140.5</v>
      </c>
      <c r="G3" s="141">
        <v>0.9</v>
      </c>
      <c r="H3" s="115">
        <v>0</v>
      </c>
      <c r="I3" s="116">
        <f>G3*H3</f>
        <v>0</v>
      </c>
      <c r="J3" s="116">
        <f>G3+G3*H3</f>
        <v>0.9</v>
      </c>
      <c r="K3" s="116">
        <f>F3*I3</f>
        <v>0</v>
      </c>
      <c r="L3" s="116">
        <f>F3*J3</f>
        <v>1026.45</v>
      </c>
      <c r="M3" s="2"/>
      <c r="N3" s="2"/>
      <c r="O3" s="7"/>
    </row>
    <row r="4" spans="1:15" ht="15" thickBot="1" x14ac:dyDescent="0.25">
      <c r="A4" s="6"/>
      <c r="B4" s="34" t="s">
        <v>411</v>
      </c>
      <c r="C4" s="74" t="s">
        <v>14</v>
      </c>
      <c r="D4" s="233">
        <v>18</v>
      </c>
      <c r="E4" s="232">
        <v>6</v>
      </c>
      <c r="F4" s="242">
        <f t="shared" ref="F4:F9" si="0">(D4+E4)/2</f>
        <v>12</v>
      </c>
      <c r="G4" s="141">
        <v>1.2</v>
      </c>
      <c r="H4" s="115">
        <v>0</v>
      </c>
      <c r="I4" s="116">
        <f t="shared" ref="I4:I9" si="1">G4*H4</f>
        <v>0</v>
      </c>
      <c r="J4" s="116">
        <f t="shared" ref="J4:J9" si="2">G4+G4*H4</f>
        <v>1.2</v>
      </c>
      <c r="K4" s="116">
        <f t="shared" ref="K4:K9" si="3">F4*I4</f>
        <v>0</v>
      </c>
      <c r="L4" s="116">
        <f t="shared" ref="L4:L9" si="4">F4*J4</f>
        <v>14.399999999999999</v>
      </c>
      <c r="M4" s="2"/>
      <c r="N4" s="2"/>
      <c r="O4" s="7"/>
    </row>
    <row r="5" spans="1:15" ht="15" thickBot="1" x14ac:dyDescent="0.25">
      <c r="A5" s="6"/>
      <c r="B5" s="34" t="s">
        <v>157</v>
      </c>
      <c r="C5" s="74" t="s">
        <v>412</v>
      </c>
      <c r="D5" s="233">
        <v>1</v>
      </c>
      <c r="E5" s="232">
        <v>36</v>
      </c>
      <c r="F5" s="242">
        <f t="shared" si="0"/>
        <v>18.5</v>
      </c>
      <c r="G5" s="141">
        <v>2.2400000000000002</v>
      </c>
      <c r="H5" s="115">
        <v>0.1</v>
      </c>
      <c r="I5" s="116">
        <f t="shared" ref="I5" si="5">G5*H5</f>
        <v>0.22400000000000003</v>
      </c>
      <c r="J5" s="116">
        <f t="shared" ref="J5" si="6">G5+G5*H5</f>
        <v>2.4640000000000004</v>
      </c>
      <c r="K5" s="116">
        <f t="shared" si="3"/>
        <v>4.144000000000001</v>
      </c>
      <c r="L5" s="116">
        <f t="shared" si="4"/>
        <v>45.58400000000001</v>
      </c>
      <c r="M5" s="2"/>
      <c r="N5" s="2"/>
      <c r="O5" s="7"/>
    </row>
    <row r="6" spans="1:15" ht="15" thickBot="1" x14ac:dyDescent="0.25">
      <c r="A6" s="6"/>
      <c r="B6" s="34" t="s">
        <v>413</v>
      </c>
      <c r="C6" s="74" t="s">
        <v>414</v>
      </c>
      <c r="D6" s="233">
        <v>1</v>
      </c>
      <c r="E6" s="232">
        <v>24</v>
      </c>
      <c r="F6" s="242">
        <f t="shared" si="0"/>
        <v>12.5</v>
      </c>
      <c r="G6" s="141">
        <v>2.2000000000000002</v>
      </c>
      <c r="H6" s="115">
        <v>0.1</v>
      </c>
      <c r="I6" s="116">
        <f t="shared" ref="I6:I8" si="7">G6*H6</f>
        <v>0.22000000000000003</v>
      </c>
      <c r="J6" s="116">
        <f t="shared" ref="J6:J8" si="8">G6+G6*H6</f>
        <v>2.4200000000000004</v>
      </c>
      <c r="K6" s="116">
        <f t="shared" si="3"/>
        <v>2.7500000000000004</v>
      </c>
      <c r="L6" s="116">
        <f t="shared" si="4"/>
        <v>30.250000000000004</v>
      </c>
      <c r="M6" s="2"/>
      <c r="N6" s="2"/>
      <c r="O6" s="7"/>
    </row>
    <row r="7" spans="1:15" ht="15" thickBot="1" x14ac:dyDescent="0.25">
      <c r="A7" s="6"/>
      <c r="B7" s="34" t="s">
        <v>415</v>
      </c>
      <c r="C7" s="74" t="s">
        <v>416</v>
      </c>
      <c r="D7" s="233">
        <v>1</v>
      </c>
      <c r="E7" s="232">
        <v>36</v>
      </c>
      <c r="F7" s="242">
        <f t="shared" si="0"/>
        <v>18.5</v>
      </c>
      <c r="G7" s="141">
        <v>1.57</v>
      </c>
      <c r="H7" s="115">
        <v>0.1</v>
      </c>
      <c r="I7" s="116">
        <f t="shared" si="7"/>
        <v>0.15700000000000003</v>
      </c>
      <c r="J7" s="116">
        <f t="shared" si="8"/>
        <v>1.7270000000000001</v>
      </c>
      <c r="K7" s="116">
        <f t="shared" si="3"/>
        <v>2.9045000000000005</v>
      </c>
      <c r="L7" s="116">
        <f t="shared" si="4"/>
        <v>31.9495</v>
      </c>
      <c r="M7" s="2"/>
      <c r="N7" s="2"/>
      <c r="O7" s="7"/>
    </row>
    <row r="8" spans="1:15" ht="15" thickBot="1" x14ac:dyDescent="0.25">
      <c r="A8" s="6"/>
      <c r="B8" s="34" t="s">
        <v>417</v>
      </c>
      <c r="C8" s="74" t="s">
        <v>418</v>
      </c>
      <c r="D8" s="233">
        <v>1</v>
      </c>
      <c r="E8" s="232">
        <v>36</v>
      </c>
      <c r="F8" s="242">
        <f t="shared" si="0"/>
        <v>18.5</v>
      </c>
      <c r="G8" s="141">
        <v>1.93</v>
      </c>
      <c r="H8" s="115">
        <v>0.1</v>
      </c>
      <c r="I8" s="116">
        <f t="shared" si="7"/>
        <v>0.193</v>
      </c>
      <c r="J8" s="116">
        <f t="shared" si="8"/>
        <v>2.1229999999999998</v>
      </c>
      <c r="K8" s="116">
        <f t="shared" si="3"/>
        <v>3.5705</v>
      </c>
      <c r="L8" s="116">
        <f t="shared" si="4"/>
        <v>39.275499999999994</v>
      </c>
      <c r="M8" s="2"/>
      <c r="N8" s="2"/>
      <c r="O8" s="7"/>
    </row>
    <row r="9" spans="1:15" ht="15" thickBot="1" x14ac:dyDescent="0.25">
      <c r="A9" s="6"/>
      <c r="B9" s="34" t="s">
        <v>157</v>
      </c>
      <c r="C9" s="74" t="s">
        <v>409</v>
      </c>
      <c r="D9" s="233">
        <v>600</v>
      </c>
      <c r="E9" s="232">
        <v>36</v>
      </c>
      <c r="F9" s="242">
        <f t="shared" si="0"/>
        <v>318</v>
      </c>
      <c r="G9" s="141">
        <v>1.17</v>
      </c>
      <c r="H9" s="115">
        <v>0.1</v>
      </c>
      <c r="I9" s="116">
        <f t="shared" si="1"/>
        <v>0.11699999999999999</v>
      </c>
      <c r="J9" s="116">
        <f t="shared" si="2"/>
        <v>1.2869999999999999</v>
      </c>
      <c r="K9" s="116">
        <f t="shared" si="3"/>
        <v>37.205999999999996</v>
      </c>
      <c r="L9" s="116">
        <f t="shared" si="4"/>
        <v>409.26599999999996</v>
      </c>
      <c r="M9" s="2"/>
      <c r="N9" s="2"/>
      <c r="O9" s="7"/>
    </row>
    <row r="10" spans="1:15" x14ac:dyDescent="0.2">
      <c r="B10" s="31"/>
      <c r="C10" s="31"/>
      <c r="D10" s="154"/>
      <c r="E10" s="154"/>
      <c r="F10" s="154"/>
      <c r="G10" s="154"/>
      <c r="H10" s="155"/>
      <c r="I10" s="155"/>
      <c r="J10" s="31"/>
      <c r="K10" s="118">
        <f>SUM(K3:K9)</f>
        <v>50.575000000000003</v>
      </c>
      <c r="L10" s="118">
        <f>SUM(L3:L9)</f>
        <v>1597.1750000000002</v>
      </c>
    </row>
    <row r="11" spans="1:15" x14ac:dyDescent="0.2">
      <c r="B11" s="31"/>
      <c r="C11" s="31"/>
      <c r="D11" s="154"/>
      <c r="E11" s="154"/>
      <c r="F11" s="154"/>
      <c r="G11" s="154"/>
      <c r="H11" s="155"/>
      <c r="I11" s="155"/>
      <c r="J11" s="31"/>
      <c r="K11" s="114" t="s">
        <v>54</v>
      </c>
      <c r="L11" s="125">
        <f>L10-K10</f>
        <v>1546.6000000000001</v>
      </c>
    </row>
  </sheetData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topLeftCell="A3" zoomScaleNormal="100" workbookViewId="0">
      <selection activeCell="C2" sqref="C2:M26"/>
    </sheetView>
  </sheetViews>
  <sheetFormatPr baseColWidth="10" defaultRowHeight="12.75" x14ac:dyDescent="0.2"/>
  <cols>
    <col min="1" max="1" width="4" customWidth="1"/>
    <col min="3" max="3" width="33.42578125" bestFit="1" customWidth="1"/>
    <col min="12" max="12" width="12.85546875" bestFit="1" customWidth="1"/>
    <col min="13" max="13" width="14.42578125" bestFit="1" customWidth="1"/>
    <col min="14" max="14" width="12.5703125" bestFit="1" customWidth="1"/>
    <col min="16" max="16" width="14" customWidth="1"/>
  </cols>
  <sheetData>
    <row r="2" spans="2:16" ht="39" thickBot="1" x14ac:dyDescent="0.25">
      <c r="C2" s="110" t="s">
        <v>21</v>
      </c>
      <c r="D2" s="110" t="s">
        <v>19</v>
      </c>
      <c r="E2" s="31"/>
      <c r="F2" s="31"/>
      <c r="G2" s="31"/>
      <c r="H2" s="112">
        <f>M25</f>
        <v>3831.6546000000003</v>
      </c>
      <c r="I2" s="110" t="s">
        <v>20</v>
      </c>
      <c r="J2" s="156"/>
      <c r="K2" s="157"/>
      <c r="L2" s="157"/>
      <c r="M2" s="157"/>
    </row>
    <row r="3" spans="2:16" ht="105.75" thickBot="1" x14ac:dyDescent="0.25">
      <c r="B3" s="3" t="s">
        <v>12</v>
      </c>
      <c r="C3" s="140" t="s">
        <v>13</v>
      </c>
      <c r="D3" s="69" t="s">
        <v>3</v>
      </c>
      <c r="E3" s="69" t="s">
        <v>388</v>
      </c>
      <c r="F3" s="69" t="s">
        <v>362</v>
      </c>
      <c r="G3" s="222" t="s">
        <v>640</v>
      </c>
      <c r="H3" s="69" t="s">
        <v>47</v>
      </c>
      <c r="I3" s="69" t="s">
        <v>4</v>
      </c>
      <c r="J3" s="69" t="s">
        <v>48</v>
      </c>
      <c r="K3" s="69" t="s">
        <v>46</v>
      </c>
      <c r="L3" s="69" t="s">
        <v>49</v>
      </c>
      <c r="M3" s="69" t="s">
        <v>50</v>
      </c>
      <c r="N3" s="4" t="s">
        <v>15</v>
      </c>
      <c r="O3" s="4" t="s">
        <v>16</v>
      </c>
      <c r="P3" s="5" t="s">
        <v>17</v>
      </c>
    </row>
    <row r="4" spans="2:16" ht="15.75" thickBot="1" x14ac:dyDescent="0.25">
      <c r="B4" s="6"/>
      <c r="C4" s="33" t="s">
        <v>159</v>
      </c>
      <c r="D4" s="33" t="s">
        <v>168</v>
      </c>
      <c r="E4" s="243">
        <v>540</v>
      </c>
      <c r="F4" s="244">
        <v>1</v>
      </c>
      <c r="G4" s="249">
        <f>(E4+F4)/2</f>
        <v>270.5</v>
      </c>
      <c r="H4" s="74">
        <v>0.79</v>
      </c>
      <c r="I4" s="115">
        <v>0.1</v>
      </c>
      <c r="J4" s="116">
        <f>H4*I4</f>
        <v>7.9000000000000015E-2</v>
      </c>
      <c r="K4" s="116">
        <f>H4+H4*I4</f>
        <v>0.86899999999999999</v>
      </c>
      <c r="L4" s="116">
        <f>G4*J4</f>
        <v>21.369500000000006</v>
      </c>
      <c r="M4" s="116">
        <f>G4*K4</f>
        <v>235.06450000000001</v>
      </c>
      <c r="N4" s="2"/>
      <c r="O4" s="2"/>
      <c r="P4" s="7"/>
    </row>
    <row r="5" spans="2:16" ht="15.75" thickBot="1" x14ac:dyDescent="0.25">
      <c r="B5" s="6"/>
      <c r="C5" s="34" t="s">
        <v>160</v>
      </c>
      <c r="D5" s="34" t="s">
        <v>168</v>
      </c>
      <c r="E5" s="233">
        <v>540</v>
      </c>
      <c r="F5" s="232">
        <v>1</v>
      </c>
      <c r="G5" s="249">
        <f t="shared" ref="G5:G24" si="0">(E5+F5)/2</f>
        <v>270.5</v>
      </c>
      <c r="H5" s="74">
        <v>0.79</v>
      </c>
      <c r="I5" s="115">
        <v>0.1</v>
      </c>
      <c r="J5" s="116">
        <f t="shared" ref="J5:J6" si="1">H5*I5</f>
        <v>7.9000000000000015E-2</v>
      </c>
      <c r="K5" s="116">
        <f t="shared" ref="K5:K6" si="2">H5+H5*I5</f>
        <v>0.86899999999999999</v>
      </c>
      <c r="L5" s="116">
        <f t="shared" ref="L5:L24" si="3">G5*J5</f>
        <v>21.369500000000006</v>
      </c>
      <c r="M5" s="116">
        <f t="shared" ref="M5:M24" si="4">G5*K5</f>
        <v>235.06450000000001</v>
      </c>
      <c r="N5" s="2"/>
      <c r="O5" s="2"/>
      <c r="P5" s="7"/>
    </row>
    <row r="6" spans="2:16" ht="15.75" thickBot="1" x14ac:dyDescent="0.25">
      <c r="B6" s="6"/>
      <c r="C6" s="34" t="s">
        <v>287</v>
      </c>
      <c r="D6" s="34" t="s">
        <v>168</v>
      </c>
      <c r="E6" s="233">
        <v>324</v>
      </c>
      <c r="F6" s="232">
        <v>1</v>
      </c>
      <c r="G6" s="249">
        <f t="shared" si="0"/>
        <v>162.5</v>
      </c>
      <c r="H6" s="74">
        <v>0.79</v>
      </c>
      <c r="I6" s="115">
        <v>0.1</v>
      </c>
      <c r="J6" s="116">
        <f t="shared" si="1"/>
        <v>7.9000000000000015E-2</v>
      </c>
      <c r="K6" s="116">
        <f t="shared" si="2"/>
        <v>0.86899999999999999</v>
      </c>
      <c r="L6" s="116">
        <f t="shared" si="3"/>
        <v>12.837500000000002</v>
      </c>
      <c r="M6" s="116">
        <f t="shared" si="4"/>
        <v>141.21250000000001</v>
      </c>
      <c r="N6" s="2"/>
      <c r="O6" s="2"/>
      <c r="P6" s="7"/>
    </row>
    <row r="7" spans="2:16" ht="26.25" thickBot="1" x14ac:dyDescent="0.25">
      <c r="B7" s="6"/>
      <c r="C7" s="34" t="s">
        <v>161</v>
      </c>
      <c r="D7" s="34" t="s">
        <v>168</v>
      </c>
      <c r="E7" s="233">
        <v>288</v>
      </c>
      <c r="F7" s="232">
        <v>1</v>
      </c>
      <c r="G7" s="249">
        <f t="shared" si="0"/>
        <v>144.5</v>
      </c>
      <c r="H7" s="74">
        <v>0.79</v>
      </c>
      <c r="I7" s="115">
        <v>0.1</v>
      </c>
      <c r="J7" s="116">
        <f t="shared" ref="J7:J24" si="5">H7*I7</f>
        <v>7.9000000000000015E-2</v>
      </c>
      <c r="K7" s="116">
        <f t="shared" ref="K7:K24" si="6">H7+H7*I7</f>
        <v>0.86899999999999999</v>
      </c>
      <c r="L7" s="116">
        <f t="shared" si="3"/>
        <v>11.415500000000002</v>
      </c>
      <c r="M7" s="116">
        <f t="shared" si="4"/>
        <v>125.5705</v>
      </c>
      <c r="N7" s="2"/>
      <c r="O7" s="2"/>
      <c r="P7" s="7"/>
    </row>
    <row r="8" spans="2:16" ht="15.75" thickBot="1" x14ac:dyDescent="0.25">
      <c r="B8" s="6"/>
      <c r="C8" s="34" t="s">
        <v>162</v>
      </c>
      <c r="D8" s="34" t="s">
        <v>168</v>
      </c>
      <c r="E8" s="233">
        <v>540</v>
      </c>
      <c r="F8" s="232">
        <v>1</v>
      </c>
      <c r="G8" s="249">
        <f t="shared" si="0"/>
        <v>270.5</v>
      </c>
      <c r="H8" s="74">
        <v>0.79</v>
      </c>
      <c r="I8" s="115">
        <v>0.1</v>
      </c>
      <c r="J8" s="116">
        <f t="shared" si="5"/>
        <v>7.9000000000000015E-2</v>
      </c>
      <c r="K8" s="116">
        <f t="shared" si="6"/>
        <v>0.86899999999999999</v>
      </c>
      <c r="L8" s="116">
        <f t="shared" si="3"/>
        <v>21.369500000000006</v>
      </c>
      <c r="M8" s="116">
        <f t="shared" si="4"/>
        <v>235.06450000000001</v>
      </c>
      <c r="N8" s="2"/>
      <c r="O8" s="2"/>
      <c r="P8" s="7"/>
    </row>
    <row r="9" spans="2:16" ht="15.75" thickBot="1" x14ac:dyDescent="0.25">
      <c r="B9" s="6"/>
      <c r="C9" s="34" t="s">
        <v>286</v>
      </c>
      <c r="D9" s="34" t="s">
        <v>168</v>
      </c>
      <c r="E9" s="233">
        <v>310</v>
      </c>
      <c r="F9" s="232">
        <v>1</v>
      </c>
      <c r="G9" s="249">
        <f t="shared" si="0"/>
        <v>155.5</v>
      </c>
      <c r="H9" s="74">
        <v>1.1100000000000001</v>
      </c>
      <c r="I9" s="115">
        <v>0.1</v>
      </c>
      <c r="J9" s="116">
        <f t="shared" si="5"/>
        <v>0.11100000000000002</v>
      </c>
      <c r="K9" s="116">
        <f t="shared" si="6"/>
        <v>1.2210000000000001</v>
      </c>
      <c r="L9" s="116">
        <f t="shared" si="3"/>
        <v>17.260500000000004</v>
      </c>
      <c r="M9" s="116">
        <f t="shared" si="4"/>
        <v>189.86550000000003</v>
      </c>
      <c r="N9" s="2"/>
      <c r="O9" s="2"/>
      <c r="P9" s="7"/>
    </row>
    <row r="10" spans="2:16" ht="15.75" thickBot="1" x14ac:dyDescent="0.25">
      <c r="B10" s="6"/>
      <c r="C10" s="34" t="s">
        <v>163</v>
      </c>
      <c r="D10" s="34" t="s">
        <v>168</v>
      </c>
      <c r="E10" s="233">
        <v>216</v>
      </c>
      <c r="F10" s="232">
        <v>1</v>
      </c>
      <c r="G10" s="249">
        <f t="shared" si="0"/>
        <v>108.5</v>
      </c>
      <c r="H10" s="141">
        <v>0.92</v>
      </c>
      <c r="I10" s="115">
        <v>0.1</v>
      </c>
      <c r="J10" s="116">
        <f t="shared" si="5"/>
        <v>9.2000000000000012E-2</v>
      </c>
      <c r="K10" s="116">
        <f t="shared" si="6"/>
        <v>1.012</v>
      </c>
      <c r="L10" s="116">
        <f t="shared" si="3"/>
        <v>9.9820000000000011</v>
      </c>
      <c r="M10" s="116">
        <f t="shared" si="4"/>
        <v>109.80200000000001</v>
      </c>
      <c r="N10" s="2"/>
      <c r="O10" s="2"/>
      <c r="P10" s="7"/>
    </row>
    <row r="11" spans="2:16" ht="15.75" thickBot="1" x14ac:dyDescent="0.25">
      <c r="B11" s="6"/>
      <c r="C11" s="34" t="s">
        <v>308</v>
      </c>
      <c r="D11" s="34" t="s">
        <v>168</v>
      </c>
      <c r="E11" s="233">
        <v>384</v>
      </c>
      <c r="F11" s="232">
        <v>1</v>
      </c>
      <c r="G11" s="249">
        <f t="shared" si="0"/>
        <v>192.5</v>
      </c>
      <c r="H11" s="141">
        <v>0.71</v>
      </c>
      <c r="I11" s="115">
        <v>0.1</v>
      </c>
      <c r="J11" s="116">
        <f t="shared" si="5"/>
        <v>7.0999999999999994E-2</v>
      </c>
      <c r="K11" s="116">
        <f t="shared" si="6"/>
        <v>0.78099999999999992</v>
      </c>
      <c r="L11" s="116">
        <f t="shared" si="3"/>
        <v>13.667499999999999</v>
      </c>
      <c r="M11" s="116">
        <f t="shared" si="4"/>
        <v>150.34249999999997</v>
      </c>
      <c r="N11" s="2"/>
      <c r="O11" s="2"/>
      <c r="P11" s="7"/>
    </row>
    <row r="12" spans="2:16" ht="15.75" thickBot="1" x14ac:dyDescent="0.25">
      <c r="B12" s="6"/>
      <c r="C12" s="35" t="s">
        <v>288</v>
      </c>
      <c r="D12" s="35" t="s">
        <v>168</v>
      </c>
      <c r="E12" s="234">
        <v>324</v>
      </c>
      <c r="F12" s="235">
        <v>1</v>
      </c>
      <c r="G12" s="249">
        <f t="shared" si="0"/>
        <v>162.5</v>
      </c>
      <c r="H12" s="74">
        <v>0.75</v>
      </c>
      <c r="I12" s="115">
        <v>0.1</v>
      </c>
      <c r="J12" s="116">
        <f t="shared" si="5"/>
        <v>7.5000000000000011E-2</v>
      </c>
      <c r="K12" s="116">
        <f t="shared" si="6"/>
        <v>0.82499999999999996</v>
      </c>
      <c r="L12" s="116">
        <f t="shared" si="3"/>
        <v>12.187500000000002</v>
      </c>
      <c r="M12" s="116">
        <f t="shared" si="4"/>
        <v>134.0625</v>
      </c>
      <c r="N12" s="2"/>
      <c r="O12" s="2"/>
      <c r="P12" s="7"/>
    </row>
    <row r="13" spans="2:16" ht="15.75" thickBot="1" x14ac:dyDescent="0.25">
      <c r="B13" s="6"/>
      <c r="C13" s="35" t="s">
        <v>164</v>
      </c>
      <c r="D13" s="35" t="s">
        <v>169</v>
      </c>
      <c r="E13" s="245">
        <v>2880</v>
      </c>
      <c r="F13" s="246">
        <v>72</v>
      </c>
      <c r="G13" s="249">
        <f t="shared" si="0"/>
        <v>1476</v>
      </c>
      <c r="H13" s="74">
        <v>0.88</v>
      </c>
      <c r="I13" s="115">
        <v>0</v>
      </c>
      <c r="J13" s="116">
        <f t="shared" si="5"/>
        <v>0</v>
      </c>
      <c r="K13" s="116">
        <f t="shared" si="6"/>
        <v>0.88</v>
      </c>
      <c r="L13" s="116">
        <f t="shared" si="3"/>
        <v>0</v>
      </c>
      <c r="M13" s="116">
        <f t="shared" si="4"/>
        <v>1298.8800000000001</v>
      </c>
      <c r="N13" s="2"/>
      <c r="O13" s="2"/>
      <c r="P13" s="7"/>
    </row>
    <row r="14" spans="2:16" ht="15.75" thickBot="1" x14ac:dyDescent="0.25">
      <c r="B14" s="6"/>
      <c r="C14" s="35" t="s">
        <v>165</v>
      </c>
      <c r="D14" s="35" t="s">
        <v>169</v>
      </c>
      <c r="E14" s="234">
        <v>216</v>
      </c>
      <c r="F14" s="235">
        <v>1</v>
      </c>
      <c r="G14" s="249">
        <f t="shared" si="0"/>
        <v>108.5</v>
      </c>
      <c r="H14" s="74">
        <v>0.88</v>
      </c>
      <c r="I14" s="115">
        <v>0</v>
      </c>
      <c r="J14" s="116">
        <f t="shared" si="5"/>
        <v>0</v>
      </c>
      <c r="K14" s="116">
        <f t="shared" si="6"/>
        <v>0.88</v>
      </c>
      <c r="L14" s="116">
        <f t="shared" si="3"/>
        <v>0</v>
      </c>
      <c r="M14" s="116">
        <f t="shared" si="4"/>
        <v>95.48</v>
      </c>
      <c r="N14" s="2"/>
      <c r="O14" s="2"/>
      <c r="P14" s="7"/>
    </row>
    <row r="15" spans="2:16" ht="26.25" thickBot="1" x14ac:dyDescent="0.25">
      <c r="B15" s="6"/>
      <c r="C15" s="35" t="s">
        <v>166</v>
      </c>
      <c r="D15" s="35" t="s">
        <v>169</v>
      </c>
      <c r="E15" s="234">
        <v>216</v>
      </c>
      <c r="F15" s="235">
        <v>1</v>
      </c>
      <c r="G15" s="249">
        <f t="shared" si="0"/>
        <v>108.5</v>
      </c>
      <c r="H15" s="141">
        <v>1.0900000000000001</v>
      </c>
      <c r="I15" s="115">
        <v>0</v>
      </c>
      <c r="J15" s="116">
        <f t="shared" si="5"/>
        <v>0</v>
      </c>
      <c r="K15" s="116">
        <f t="shared" si="6"/>
        <v>1.0900000000000001</v>
      </c>
      <c r="L15" s="116">
        <f t="shared" si="3"/>
        <v>0</v>
      </c>
      <c r="M15" s="116">
        <f t="shared" si="4"/>
        <v>118.26500000000001</v>
      </c>
      <c r="N15" s="2"/>
      <c r="O15" s="2"/>
      <c r="P15" s="7"/>
    </row>
    <row r="16" spans="2:16" ht="15.75" thickBot="1" x14ac:dyDescent="0.25">
      <c r="B16" s="20"/>
      <c r="C16" s="34" t="s">
        <v>289</v>
      </c>
      <c r="D16" s="34" t="s">
        <v>290</v>
      </c>
      <c r="E16" s="233">
        <v>150</v>
      </c>
      <c r="F16" s="232">
        <v>1</v>
      </c>
      <c r="G16" s="249">
        <f t="shared" si="0"/>
        <v>75.5</v>
      </c>
      <c r="H16" s="141">
        <v>0.61</v>
      </c>
      <c r="I16" s="158">
        <v>0.1</v>
      </c>
      <c r="J16" s="116">
        <f t="shared" si="5"/>
        <v>6.0999999999999999E-2</v>
      </c>
      <c r="K16" s="116">
        <f t="shared" si="6"/>
        <v>0.67100000000000004</v>
      </c>
      <c r="L16" s="116">
        <f t="shared" si="3"/>
        <v>4.6055000000000001</v>
      </c>
      <c r="M16" s="116">
        <f t="shared" si="4"/>
        <v>50.660500000000006</v>
      </c>
      <c r="N16" s="21"/>
      <c r="O16" s="21"/>
      <c r="P16" s="22"/>
    </row>
    <row r="17" spans="2:16" ht="15.75" thickBot="1" x14ac:dyDescent="0.25">
      <c r="B17" s="20"/>
      <c r="C17" s="63" t="s">
        <v>419</v>
      </c>
      <c r="D17" s="63" t="s">
        <v>420</v>
      </c>
      <c r="E17" s="233">
        <v>1</v>
      </c>
      <c r="F17" s="232">
        <v>90</v>
      </c>
      <c r="G17" s="249">
        <f t="shared" si="0"/>
        <v>45.5</v>
      </c>
      <c r="H17" s="141">
        <v>1.35</v>
      </c>
      <c r="I17" s="158">
        <v>0.1</v>
      </c>
      <c r="J17" s="116">
        <f t="shared" si="5"/>
        <v>0.13500000000000001</v>
      </c>
      <c r="K17" s="116">
        <f t="shared" si="6"/>
        <v>1.4850000000000001</v>
      </c>
      <c r="L17" s="116">
        <f t="shared" si="3"/>
        <v>6.1425000000000001</v>
      </c>
      <c r="M17" s="116">
        <f t="shared" si="4"/>
        <v>67.56750000000001</v>
      </c>
      <c r="N17" s="21"/>
      <c r="O17" s="21"/>
      <c r="P17" s="22"/>
    </row>
    <row r="18" spans="2:16" ht="15.75" thickBot="1" x14ac:dyDescent="0.25">
      <c r="B18" s="20"/>
      <c r="C18" s="64" t="s">
        <v>421</v>
      </c>
      <c r="D18" s="63" t="s">
        <v>420</v>
      </c>
      <c r="E18" s="233">
        <v>1</v>
      </c>
      <c r="F18" s="232">
        <v>99</v>
      </c>
      <c r="G18" s="249">
        <f t="shared" si="0"/>
        <v>50</v>
      </c>
      <c r="H18" s="141">
        <v>0.9</v>
      </c>
      <c r="I18" s="158">
        <v>0.1</v>
      </c>
      <c r="J18" s="116">
        <f t="shared" si="5"/>
        <v>9.0000000000000011E-2</v>
      </c>
      <c r="K18" s="116">
        <f t="shared" si="6"/>
        <v>0.99</v>
      </c>
      <c r="L18" s="116">
        <f t="shared" si="3"/>
        <v>4.5000000000000009</v>
      </c>
      <c r="M18" s="116">
        <f t="shared" si="4"/>
        <v>49.5</v>
      </c>
      <c r="N18" s="21"/>
      <c r="O18" s="21"/>
      <c r="P18" s="22"/>
    </row>
    <row r="19" spans="2:16" ht="15.75" thickBot="1" x14ac:dyDescent="0.25">
      <c r="B19" s="20"/>
      <c r="C19" s="65" t="s">
        <v>422</v>
      </c>
      <c r="D19" s="65" t="s">
        <v>169</v>
      </c>
      <c r="E19" s="233">
        <v>1</v>
      </c>
      <c r="F19" s="232">
        <v>360</v>
      </c>
      <c r="G19" s="249">
        <f t="shared" si="0"/>
        <v>180.5</v>
      </c>
      <c r="H19" s="141">
        <v>1</v>
      </c>
      <c r="I19" s="158">
        <v>0</v>
      </c>
      <c r="J19" s="116">
        <f t="shared" si="5"/>
        <v>0</v>
      </c>
      <c r="K19" s="116">
        <f t="shared" si="6"/>
        <v>1</v>
      </c>
      <c r="L19" s="116">
        <f t="shared" si="3"/>
        <v>0</v>
      </c>
      <c r="M19" s="116">
        <f t="shared" si="4"/>
        <v>180.5</v>
      </c>
      <c r="N19" s="21"/>
      <c r="O19" s="21"/>
      <c r="P19" s="22"/>
    </row>
    <row r="20" spans="2:16" ht="26.25" thickBot="1" x14ac:dyDescent="0.25">
      <c r="B20" s="20"/>
      <c r="C20" s="64" t="s">
        <v>423</v>
      </c>
      <c r="D20" s="64" t="s">
        <v>424</v>
      </c>
      <c r="E20" s="233">
        <v>1</v>
      </c>
      <c r="F20" s="232">
        <v>36</v>
      </c>
      <c r="G20" s="249">
        <f t="shared" si="0"/>
        <v>18.5</v>
      </c>
      <c r="H20" s="141">
        <v>0.7</v>
      </c>
      <c r="I20" s="158">
        <v>0.1</v>
      </c>
      <c r="J20" s="116">
        <f t="shared" si="5"/>
        <v>6.9999999999999993E-2</v>
      </c>
      <c r="K20" s="116">
        <f t="shared" si="6"/>
        <v>0.76999999999999991</v>
      </c>
      <c r="L20" s="116">
        <f t="shared" si="3"/>
        <v>1.2949999999999999</v>
      </c>
      <c r="M20" s="116">
        <f t="shared" si="4"/>
        <v>14.244999999999997</v>
      </c>
      <c r="N20" s="21"/>
      <c r="O20" s="21"/>
      <c r="P20" s="22"/>
    </row>
    <row r="21" spans="2:16" ht="26.25" thickBot="1" x14ac:dyDescent="0.25">
      <c r="B21" s="20"/>
      <c r="C21" s="66" t="s">
        <v>425</v>
      </c>
      <c r="D21" s="66" t="s">
        <v>426</v>
      </c>
      <c r="E21" s="233">
        <v>1</v>
      </c>
      <c r="F21" s="232">
        <v>30</v>
      </c>
      <c r="G21" s="249">
        <f t="shared" si="0"/>
        <v>15.5</v>
      </c>
      <c r="H21" s="141">
        <v>1.35</v>
      </c>
      <c r="I21" s="158">
        <v>0</v>
      </c>
      <c r="J21" s="116">
        <f t="shared" si="5"/>
        <v>0</v>
      </c>
      <c r="K21" s="116">
        <f t="shared" si="6"/>
        <v>1.35</v>
      </c>
      <c r="L21" s="116">
        <f t="shared" si="3"/>
        <v>0</v>
      </c>
      <c r="M21" s="116">
        <f t="shared" si="4"/>
        <v>20.925000000000001</v>
      </c>
      <c r="N21" s="21"/>
      <c r="O21" s="21"/>
      <c r="P21" s="22"/>
    </row>
    <row r="22" spans="2:16" ht="26.25" thickBot="1" x14ac:dyDescent="0.25">
      <c r="B22" s="20"/>
      <c r="C22" s="67" t="s">
        <v>427</v>
      </c>
      <c r="D22" s="66" t="s">
        <v>426</v>
      </c>
      <c r="E22" s="233">
        <v>1</v>
      </c>
      <c r="F22" s="232">
        <v>48</v>
      </c>
      <c r="G22" s="249">
        <f t="shared" si="0"/>
        <v>24.5</v>
      </c>
      <c r="H22" s="141">
        <v>2.25</v>
      </c>
      <c r="I22" s="158">
        <v>0</v>
      </c>
      <c r="J22" s="116">
        <f t="shared" si="5"/>
        <v>0</v>
      </c>
      <c r="K22" s="116">
        <f t="shared" si="6"/>
        <v>2.25</v>
      </c>
      <c r="L22" s="116">
        <f t="shared" si="3"/>
        <v>0</v>
      </c>
      <c r="M22" s="116">
        <f t="shared" si="4"/>
        <v>55.125</v>
      </c>
      <c r="N22" s="21"/>
      <c r="O22" s="21"/>
      <c r="P22" s="22"/>
    </row>
    <row r="23" spans="2:16" ht="26.25" thickBot="1" x14ac:dyDescent="0.25">
      <c r="B23" s="20"/>
      <c r="C23" s="68" t="s">
        <v>428</v>
      </c>
      <c r="D23" s="66" t="s">
        <v>429</v>
      </c>
      <c r="E23" s="233">
        <v>1</v>
      </c>
      <c r="F23" s="232">
        <v>42</v>
      </c>
      <c r="G23" s="249">
        <f t="shared" si="0"/>
        <v>21.5</v>
      </c>
      <c r="H23" s="141">
        <v>1.91</v>
      </c>
      <c r="I23" s="158">
        <v>0.04</v>
      </c>
      <c r="J23" s="116">
        <f t="shared" si="5"/>
        <v>7.6399999999999996E-2</v>
      </c>
      <c r="K23" s="116">
        <f t="shared" si="6"/>
        <v>1.9863999999999999</v>
      </c>
      <c r="L23" s="116">
        <f t="shared" si="3"/>
        <v>1.6425999999999998</v>
      </c>
      <c r="M23" s="116">
        <f t="shared" si="4"/>
        <v>42.707599999999999</v>
      </c>
      <c r="N23" s="21"/>
      <c r="O23" s="21"/>
      <c r="P23" s="22"/>
    </row>
    <row r="24" spans="2:16" ht="15.75" thickBot="1" x14ac:dyDescent="0.25">
      <c r="B24" s="8"/>
      <c r="C24" s="41" t="s">
        <v>167</v>
      </c>
      <c r="D24" s="41" t="s">
        <v>14</v>
      </c>
      <c r="E24" s="247">
        <v>40</v>
      </c>
      <c r="F24" s="248">
        <v>6</v>
      </c>
      <c r="G24" s="249">
        <f t="shared" si="0"/>
        <v>23</v>
      </c>
      <c r="H24" s="159">
        <v>12.25</v>
      </c>
      <c r="I24" s="160">
        <v>0</v>
      </c>
      <c r="J24" s="161">
        <f t="shared" si="5"/>
        <v>0</v>
      </c>
      <c r="K24" s="161">
        <f t="shared" si="6"/>
        <v>12.25</v>
      </c>
      <c r="L24" s="116">
        <f t="shared" si="3"/>
        <v>0</v>
      </c>
      <c r="M24" s="161">
        <f t="shared" si="4"/>
        <v>281.75</v>
      </c>
      <c r="N24" s="9"/>
      <c r="O24" s="9"/>
      <c r="P24" s="10"/>
    </row>
    <row r="25" spans="2:16" x14ac:dyDescent="0.2">
      <c r="C25" s="31"/>
      <c r="D25" s="31"/>
      <c r="E25" s="31"/>
      <c r="F25" s="31"/>
      <c r="G25" s="31"/>
      <c r="H25" s="31"/>
      <c r="I25" s="155"/>
      <c r="J25" s="155"/>
      <c r="K25" s="31"/>
      <c r="L25" s="118">
        <f>SUM(L4:L24)</f>
        <v>159.64460000000003</v>
      </c>
      <c r="M25" s="118">
        <f>SUM(M4:M24)</f>
        <v>3831.6546000000003</v>
      </c>
    </row>
    <row r="26" spans="2:16" x14ac:dyDescent="0.2">
      <c r="C26" s="31"/>
      <c r="D26" s="31"/>
      <c r="E26" s="31"/>
      <c r="F26" s="31"/>
      <c r="G26" s="31"/>
      <c r="H26" s="31"/>
      <c r="I26" s="155"/>
      <c r="J26" s="155"/>
      <c r="K26" s="31"/>
      <c r="L26" s="114" t="s">
        <v>55</v>
      </c>
      <c r="M26" s="125">
        <f>M25-L25</f>
        <v>3672.01</v>
      </c>
    </row>
    <row r="27" spans="2:16" x14ac:dyDescent="0.2">
      <c r="I27" s="1"/>
      <c r="J27" s="1"/>
    </row>
  </sheetData>
  <phoneticPr fontId="1" type="noConversion"/>
  <pageMargins left="0.75" right="0.75" top="1" bottom="1" header="0" footer="0"/>
  <pageSetup paperSize="9" scale="6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"/>
  <sheetViews>
    <sheetView zoomScaleNormal="100" workbookViewId="0">
      <selection activeCell="C2" sqref="C2:M9"/>
    </sheetView>
  </sheetViews>
  <sheetFormatPr baseColWidth="10" defaultColWidth="17.28515625" defaultRowHeight="12.75" x14ac:dyDescent="0.2"/>
  <cols>
    <col min="1" max="1" width="7" customWidth="1"/>
    <col min="2" max="2" width="13.7109375" customWidth="1"/>
    <col min="3" max="3" width="26.85546875" customWidth="1"/>
    <col min="4" max="4" width="15.5703125" customWidth="1"/>
    <col min="5" max="7" width="13.42578125" customWidth="1"/>
    <col min="8" max="8" width="12.5703125" customWidth="1"/>
    <col min="9" max="9" width="12.140625" bestFit="1" customWidth="1"/>
    <col min="10" max="10" width="13.5703125" bestFit="1" customWidth="1"/>
    <col min="11" max="11" width="15.28515625" bestFit="1" customWidth="1"/>
    <col min="12" max="12" width="10.85546875" bestFit="1" customWidth="1"/>
    <col min="13" max="13" width="18.85546875" bestFit="1" customWidth="1"/>
    <col min="14" max="14" width="12.5703125" bestFit="1" customWidth="1"/>
    <col min="15" max="15" width="8" bestFit="1" customWidth="1"/>
    <col min="16" max="16" width="13.5703125" bestFit="1" customWidth="1"/>
  </cols>
  <sheetData>
    <row r="2" spans="2:16" ht="26.25" thickBot="1" x14ac:dyDescent="0.25">
      <c r="C2" s="110" t="s">
        <v>170</v>
      </c>
      <c r="D2" s="110" t="s">
        <v>19</v>
      </c>
      <c r="E2" s="31"/>
      <c r="F2" s="31"/>
      <c r="G2" s="31"/>
      <c r="H2" s="112">
        <f>M8</f>
        <v>2071.9124999999999</v>
      </c>
      <c r="I2" s="110" t="s">
        <v>20</v>
      </c>
      <c r="J2" s="162"/>
      <c r="K2" s="163"/>
      <c r="L2" s="163"/>
      <c r="M2" s="163"/>
    </row>
    <row r="3" spans="2:16" ht="75.75" thickBot="1" x14ac:dyDescent="0.25">
      <c r="B3" s="3" t="s">
        <v>12</v>
      </c>
      <c r="C3" s="140" t="s">
        <v>13</v>
      </c>
      <c r="D3" s="69" t="s">
        <v>3</v>
      </c>
      <c r="E3" s="69" t="s">
        <v>388</v>
      </c>
      <c r="F3" s="69" t="s">
        <v>362</v>
      </c>
      <c r="G3" s="222" t="s">
        <v>640</v>
      </c>
      <c r="H3" s="69" t="s">
        <v>47</v>
      </c>
      <c r="I3" s="69" t="s">
        <v>4</v>
      </c>
      <c r="J3" s="128" t="s">
        <v>48</v>
      </c>
      <c r="K3" s="128" t="s">
        <v>46</v>
      </c>
      <c r="L3" s="128" t="s">
        <v>49</v>
      </c>
      <c r="M3" s="128" t="s">
        <v>50</v>
      </c>
      <c r="N3" s="4" t="s">
        <v>15</v>
      </c>
      <c r="O3" s="4" t="s">
        <v>16</v>
      </c>
      <c r="P3" s="5" t="s">
        <v>17</v>
      </c>
    </row>
    <row r="4" spans="2:16" ht="15.75" thickBot="1" x14ac:dyDescent="0.25">
      <c r="B4" s="6"/>
      <c r="C4" s="33" t="s">
        <v>214</v>
      </c>
      <c r="D4" s="33" t="s">
        <v>169</v>
      </c>
      <c r="E4" s="243">
        <v>295</v>
      </c>
      <c r="F4" s="244">
        <v>30</v>
      </c>
      <c r="G4" s="249">
        <f>(E4+F4)/2</f>
        <v>162.5</v>
      </c>
      <c r="H4" s="74">
        <v>8.9</v>
      </c>
      <c r="I4" s="115">
        <v>0.05</v>
      </c>
      <c r="J4" s="116">
        <f>H4*I4</f>
        <v>0.44500000000000006</v>
      </c>
      <c r="K4" s="116">
        <f>H4+H4*I4</f>
        <v>9.3450000000000006</v>
      </c>
      <c r="L4" s="116">
        <f>G4*J4</f>
        <v>72.312500000000014</v>
      </c>
      <c r="M4" s="116">
        <f>G4*K4</f>
        <v>1518.5625</v>
      </c>
      <c r="N4" s="2"/>
      <c r="O4" s="2"/>
      <c r="P4" s="7"/>
    </row>
    <row r="5" spans="2:16" ht="26.25" thickBot="1" x14ac:dyDescent="0.25">
      <c r="B5" s="6"/>
      <c r="C5" s="60" t="s">
        <v>354</v>
      </c>
      <c r="D5" s="38" t="s">
        <v>169</v>
      </c>
      <c r="E5" s="250">
        <v>50</v>
      </c>
      <c r="F5" s="251">
        <v>30</v>
      </c>
      <c r="G5" s="249">
        <f t="shared" ref="G5:G6" si="0">(E5+F5)/2</f>
        <v>40</v>
      </c>
      <c r="H5" s="74">
        <v>9.8000000000000007</v>
      </c>
      <c r="I5" s="115">
        <v>0.05</v>
      </c>
      <c r="J5" s="116">
        <f>H5*I5</f>
        <v>0.49000000000000005</v>
      </c>
      <c r="K5" s="116">
        <f>H5+H5*I5</f>
        <v>10.290000000000001</v>
      </c>
      <c r="L5" s="116">
        <f>E5*J5</f>
        <v>24.500000000000004</v>
      </c>
      <c r="M5" s="116">
        <f t="shared" ref="M5:M7" si="1">G5*K5</f>
        <v>411.6</v>
      </c>
      <c r="N5" s="2"/>
      <c r="O5" s="2"/>
      <c r="P5" s="7"/>
    </row>
    <row r="6" spans="2:16" ht="15.75" thickBot="1" x14ac:dyDescent="0.25">
      <c r="B6" s="6"/>
      <c r="C6" s="34" t="s">
        <v>171</v>
      </c>
      <c r="D6" s="34" t="s">
        <v>169</v>
      </c>
      <c r="E6" s="233">
        <v>150</v>
      </c>
      <c r="F6" s="232">
        <v>50</v>
      </c>
      <c r="G6" s="249">
        <f t="shared" si="0"/>
        <v>100</v>
      </c>
      <c r="H6" s="74">
        <v>1.35</v>
      </c>
      <c r="I6" s="115">
        <v>0.05</v>
      </c>
      <c r="J6" s="116">
        <f t="shared" ref="J6" si="2">H6*I6</f>
        <v>6.7500000000000004E-2</v>
      </c>
      <c r="K6" s="116">
        <f t="shared" ref="K6" si="3">H6+H6*I6</f>
        <v>1.4175</v>
      </c>
      <c r="L6" s="116">
        <f t="shared" ref="L6" si="4">E6*J6</f>
        <v>10.125</v>
      </c>
      <c r="M6" s="116">
        <f t="shared" si="1"/>
        <v>141.75</v>
      </c>
      <c r="N6" s="2"/>
      <c r="O6" s="2"/>
      <c r="P6" s="7"/>
    </row>
    <row r="7" spans="2:16" ht="13.5" thickBot="1" x14ac:dyDescent="0.25">
      <c r="B7" s="8"/>
      <c r="C7" s="164"/>
      <c r="D7" s="164"/>
      <c r="E7" s="164"/>
      <c r="F7" s="164"/>
      <c r="G7" s="164"/>
      <c r="H7" s="164"/>
      <c r="I7" s="160"/>
      <c r="J7" s="161"/>
      <c r="K7" s="161"/>
      <c r="L7" s="165"/>
      <c r="M7" s="116">
        <f t="shared" si="1"/>
        <v>0</v>
      </c>
      <c r="N7" s="9"/>
      <c r="O7" s="9"/>
      <c r="P7" s="10"/>
    </row>
    <row r="8" spans="2:16" x14ac:dyDescent="0.2">
      <c r="C8" s="31"/>
      <c r="D8" s="31"/>
      <c r="E8" s="31"/>
      <c r="F8" s="31"/>
      <c r="G8" s="31"/>
      <c r="H8" s="31"/>
      <c r="I8" s="155"/>
      <c r="J8" s="155"/>
      <c r="K8" s="31"/>
      <c r="L8" s="125">
        <f>SUM(L4:L7)</f>
        <v>106.93750000000001</v>
      </c>
      <c r="M8" s="125">
        <f>SUM(M4:M7)</f>
        <v>2071.9124999999999</v>
      </c>
    </row>
    <row r="9" spans="2:16" x14ac:dyDescent="0.2">
      <c r="C9" s="31"/>
      <c r="D9" s="31"/>
      <c r="E9" s="31"/>
      <c r="F9" s="31"/>
      <c r="G9" s="31"/>
      <c r="H9" s="31"/>
      <c r="I9" s="155"/>
      <c r="J9" s="155"/>
      <c r="K9" s="31"/>
      <c r="L9" s="114" t="s">
        <v>55</v>
      </c>
      <c r="M9" s="125">
        <f>M8-L8</f>
        <v>1964.9749999999999</v>
      </c>
    </row>
  </sheetData>
  <pageMargins left="0.7" right="0.7" top="0.75" bottom="0.75" header="0.3" footer="0.3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zoomScaleNormal="100" workbookViewId="0">
      <selection activeCell="C2" sqref="C2:M81"/>
    </sheetView>
  </sheetViews>
  <sheetFormatPr baseColWidth="10" defaultRowHeight="12.75" x14ac:dyDescent="0.2"/>
  <cols>
    <col min="1" max="1" width="6.85546875" customWidth="1"/>
    <col min="3" max="3" width="44.5703125" bestFit="1" customWidth="1"/>
    <col min="4" max="4" width="22.28515625" bestFit="1" customWidth="1"/>
    <col min="5" max="7" width="11.42578125" style="15"/>
    <col min="13" max="13" width="11.85546875" bestFit="1" customWidth="1"/>
  </cols>
  <sheetData>
    <row r="1" spans="2:16" ht="13.5" thickBot="1" x14ac:dyDescent="0.25"/>
    <row r="2" spans="2:16" ht="13.5" thickBot="1" x14ac:dyDescent="0.25">
      <c r="C2" s="119" t="s">
        <v>357</v>
      </c>
      <c r="D2" s="121" t="s">
        <v>19</v>
      </c>
      <c r="E2" s="166"/>
      <c r="F2" s="166"/>
      <c r="G2" s="166"/>
      <c r="H2" s="122">
        <f>M80</f>
        <v>4171.6979999999985</v>
      </c>
      <c r="I2" s="121" t="s">
        <v>20</v>
      </c>
      <c r="J2" s="121"/>
      <c r="K2" s="120"/>
      <c r="L2" s="120"/>
      <c r="M2" s="120"/>
      <c r="N2" s="16"/>
      <c r="O2" s="16"/>
      <c r="P2" s="17"/>
    </row>
    <row r="3" spans="2:16" ht="105.75" thickBot="1" x14ac:dyDescent="0.25">
      <c r="B3" s="18" t="s">
        <v>12</v>
      </c>
      <c r="C3" s="113" t="s">
        <v>13</v>
      </c>
      <c r="D3" s="62" t="s">
        <v>3</v>
      </c>
      <c r="E3" s="62" t="s">
        <v>388</v>
      </c>
      <c r="F3" s="69" t="s">
        <v>362</v>
      </c>
      <c r="G3" s="222" t="s">
        <v>640</v>
      </c>
      <c r="H3" s="62" t="s">
        <v>47</v>
      </c>
      <c r="I3" s="62" t="s">
        <v>4</v>
      </c>
      <c r="J3" s="62" t="s">
        <v>48</v>
      </c>
      <c r="K3" s="62" t="s">
        <v>46</v>
      </c>
      <c r="L3" s="128" t="s">
        <v>49</v>
      </c>
      <c r="M3" s="128" t="s">
        <v>50</v>
      </c>
      <c r="N3" s="13" t="s">
        <v>15</v>
      </c>
      <c r="O3" s="13" t="s">
        <v>16</v>
      </c>
      <c r="P3" s="19" t="s">
        <v>17</v>
      </c>
    </row>
    <row r="4" spans="2:16" ht="15.75" thickBot="1" x14ac:dyDescent="0.25">
      <c r="B4" s="6"/>
      <c r="C4" s="38" t="s">
        <v>172</v>
      </c>
      <c r="D4" s="33" t="s">
        <v>14</v>
      </c>
      <c r="E4" s="231">
        <v>55</v>
      </c>
      <c r="F4" s="232">
        <v>1</v>
      </c>
      <c r="G4" s="241">
        <f>(E4+F4)/2</f>
        <v>28</v>
      </c>
      <c r="H4" s="114">
        <v>3.06</v>
      </c>
      <c r="I4" s="115">
        <v>0.1</v>
      </c>
      <c r="J4" s="116">
        <f>H4*I4</f>
        <v>0.30600000000000005</v>
      </c>
      <c r="K4" s="116">
        <f>H4+H4*I4</f>
        <v>3.3660000000000001</v>
      </c>
      <c r="L4" s="116">
        <f>G4*J4</f>
        <v>8.5680000000000014</v>
      </c>
      <c r="M4" s="116">
        <f>G4*K4</f>
        <v>94.248000000000005</v>
      </c>
      <c r="N4" s="2"/>
      <c r="O4" s="2"/>
      <c r="P4" s="7"/>
    </row>
    <row r="5" spans="2:16" ht="15.75" thickBot="1" x14ac:dyDescent="0.25">
      <c r="B5" s="6"/>
      <c r="C5" s="60" t="s">
        <v>172</v>
      </c>
      <c r="D5" s="34" t="s">
        <v>476</v>
      </c>
      <c r="E5" s="233">
        <v>1</v>
      </c>
      <c r="F5" s="232">
        <v>6</v>
      </c>
      <c r="G5" s="241">
        <f t="shared" ref="G5:G68" si="0">(E5+F5)/2</f>
        <v>3.5</v>
      </c>
      <c r="H5" s="114">
        <v>0.99</v>
      </c>
      <c r="I5" s="115">
        <v>0.1</v>
      </c>
      <c r="J5" s="116">
        <f t="shared" ref="J5:J6" si="1">H5*I5</f>
        <v>9.9000000000000005E-2</v>
      </c>
      <c r="K5" s="116">
        <f t="shared" ref="K5:K6" si="2">H5+H5*I5</f>
        <v>1.089</v>
      </c>
      <c r="L5" s="116">
        <f t="shared" ref="L5:L68" si="3">G5*J5</f>
        <v>0.34650000000000003</v>
      </c>
      <c r="M5" s="116">
        <f t="shared" ref="M5:M68" si="4">G5*K5</f>
        <v>3.8114999999999997</v>
      </c>
      <c r="N5" s="2"/>
      <c r="O5" s="2"/>
      <c r="P5" s="7"/>
    </row>
    <row r="6" spans="2:16" ht="15.75" thickBot="1" x14ac:dyDescent="0.25">
      <c r="B6" s="6"/>
      <c r="C6" s="60" t="s">
        <v>474</v>
      </c>
      <c r="D6" s="34" t="s">
        <v>475</v>
      </c>
      <c r="E6" s="233">
        <v>1</v>
      </c>
      <c r="F6" s="232">
        <v>6</v>
      </c>
      <c r="G6" s="241">
        <f t="shared" si="0"/>
        <v>3.5</v>
      </c>
      <c r="H6" s="114">
        <v>0.86</v>
      </c>
      <c r="I6" s="115">
        <v>0.1</v>
      </c>
      <c r="J6" s="116">
        <f t="shared" si="1"/>
        <v>8.6000000000000007E-2</v>
      </c>
      <c r="K6" s="116">
        <f t="shared" si="2"/>
        <v>0.94599999999999995</v>
      </c>
      <c r="L6" s="116">
        <f t="shared" si="3"/>
        <v>0.30100000000000005</v>
      </c>
      <c r="M6" s="116">
        <f t="shared" si="4"/>
        <v>3.3109999999999999</v>
      </c>
      <c r="N6" s="2"/>
      <c r="O6" s="2"/>
      <c r="P6" s="7"/>
    </row>
    <row r="7" spans="2:16" ht="15.75" thickBot="1" x14ac:dyDescent="0.25">
      <c r="B7" s="6"/>
      <c r="C7" s="34" t="s">
        <v>173</v>
      </c>
      <c r="D7" s="34" t="s">
        <v>14</v>
      </c>
      <c r="E7" s="233">
        <v>90</v>
      </c>
      <c r="F7" s="232">
        <v>1</v>
      </c>
      <c r="G7" s="241">
        <f t="shared" si="0"/>
        <v>45.5</v>
      </c>
      <c r="H7" s="114">
        <v>5</v>
      </c>
      <c r="I7" s="115">
        <v>0.1</v>
      </c>
      <c r="J7" s="116">
        <f t="shared" ref="J7:J78" si="5">H7*I7</f>
        <v>0.5</v>
      </c>
      <c r="K7" s="116">
        <f t="shared" ref="K7:K78" si="6">H7+H7*I7</f>
        <v>5.5</v>
      </c>
      <c r="L7" s="116">
        <f t="shared" si="3"/>
        <v>22.75</v>
      </c>
      <c r="M7" s="116">
        <f t="shared" si="4"/>
        <v>250.25</v>
      </c>
      <c r="N7" s="2"/>
      <c r="O7" s="2"/>
      <c r="P7" s="7"/>
    </row>
    <row r="8" spans="2:16" ht="15.75" thickBot="1" x14ac:dyDescent="0.25">
      <c r="B8" s="6"/>
      <c r="C8" s="34" t="s">
        <v>174</v>
      </c>
      <c r="D8" s="34" t="s">
        <v>14</v>
      </c>
      <c r="E8" s="233">
        <v>40</v>
      </c>
      <c r="F8" s="232">
        <v>1</v>
      </c>
      <c r="G8" s="241">
        <f t="shared" si="0"/>
        <v>20.5</v>
      </c>
      <c r="H8" s="114">
        <v>2.198</v>
      </c>
      <c r="I8" s="115">
        <v>0</v>
      </c>
      <c r="J8" s="116">
        <f t="shared" si="5"/>
        <v>0</v>
      </c>
      <c r="K8" s="116">
        <f t="shared" si="6"/>
        <v>2.198</v>
      </c>
      <c r="L8" s="116">
        <f t="shared" si="3"/>
        <v>0</v>
      </c>
      <c r="M8" s="116">
        <f t="shared" si="4"/>
        <v>45.058999999999997</v>
      </c>
      <c r="N8" s="2"/>
      <c r="O8" s="2"/>
      <c r="P8" s="7"/>
    </row>
    <row r="9" spans="2:16" ht="15.75" thickBot="1" x14ac:dyDescent="0.25">
      <c r="B9" s="6"/>
      <c r="C9" s="34" t="s">
        <v>175</v>
      </c>
      <c r="D9" s="34" t="s">
        <v>14</v>
      </c>
      <c r="E9" s="233">
        <v>84</v>
      </c>
      <c r="F9" s="232">
        <v>30</v>
      </c>
      <c r="G9" s="241">
        <f t="shared" si="0"/>
        <v>57</v>
      </c>
      <c r="H9" s="114">
        <v>1.55</v>
      </c>
      <c r="I9" s="115">
        <v>0</v>
      </c>
      <c r="J9" s="116">
        <f t="shared" si="5"/>
        <v>0</v>
      </c>
      <c r="K9" s="116">
        <f t="shared" si="6"/>
        <v>1.55</v>
      </c>
      <c r="L9" s="116">
        <f t="shared" si="3"/>
        <v>0</v>
      </c>
      <c r="M9" s="116">
        <f t="shared" si="4"/>
        <v>88.350000000000009</v>
      </c>
      <c r="N9" s="2"/>
      <c r="O9" s="2"/>
      <c r="P9" s="7"/>
    </row>
    <row r="10" spans="2:16" ht="15.75" thickBot="1" x14ac:dyDescent="0.25">
      <c r="B10" s="6"/>
      <c r="C10" s="34" t="s">
        <v>205</v>
      </c>
      <c r="D10" s="34" t="s">
        <v>258</v>
      </c>
      <c r="E10" s="233">
        <v>50</v>
      </c>
      <c r="F10" s="232">
        <v>30</v>
      </c>
      <c r="G10" s="241">
        <f t="shared" si="0"/>
        <v>40</v>
      </c>
      <c r="H10" s="114">
        <v>7.39</v>
      </c>
      <c r="I10" s="115">
        <v>0.1</v>
      </c>
      <c r="J10" s="116">
        <f t="shared" si="5"/>
        <v>0.73899999999999999</v>
      </c>
      <c r="K10" s="116">
        <f t="shared" si="6"/>
        <v>8.1289999999999996</v>
      </c>
      <c r="L10" s="116">
        <f t="shared" si="3"/>
        <v>29.56</v>
      </c>
      <c r="M10" s="116">
        <f t="shared" si="4"/>
        <v>325.15999999999997</v>
      </c>
      <c r="N10" s="2"/>
      <c r="O10" s="2"/>
      <c r="P10" s="7"/>
    </row>
    <row r="11" spans="2:16" ht="15.75" thickBot="1" x14ac:dyDescent="0.25">
      <c r="B11" s="6"/>
      <c r="C11" s="34" t="s">
        <v>295</v>
      </c>
      <c r="D11" s="34" t="s">
        <v>296</v>
      </c>
      <c r="E11" s="233">
        <v>10200</v>
      </c>
      <c r="F11" s="232">
        <v>1</v>
      </c>
      <c r="G11" s="241">
        <f t="shared" si="0"/>
        <v>5100.5</v>
      </c>
      <c r="H11" s="114">
        <v>1.4999999999999999E-2</v>
      </c>
      <c r="I11" s="115">
        <v>0.1</v>
      </c>
      <c r="J11" s="116">
        <f t="shared" si="5"/>
        <v>1.5E-3</v>
      </c>
      <c r="K11" s="116">
        <f t="shared" si="6"/>
        <v>1.6500000000000001E-2</v>
      </c>
      <c r="L11" s="116">
        <f t="shared" si="3"/>
        <v>7.6507500000000004</v>
      </c>
      <c r="M11" s="116">
        <f t="shared" si="4"/>
        <v>84.15825000000001</v>
      </c>
      <c r="N11" s="2"/>
      <c r="O11" s="2"/>
      <c r="P11" s="7"/>
    </row>
    <row r="12" spans="2:16" ht="15.75" thickBot="1" x14ac:dyDescent="0.25">
      <c r="B12" s="6"/>
      <c r="C12" s="34" t="s">
        <v>434</v>
      </c>
      <c r="D12" s="34" t="s">
        <v>14</v>
      </c>
      <c r="E12" s="233">
        <v>1</v>
      </c>
      <c r="F12" s="232">
        <v>30</v>
      </c>
      <c r="G12" s="241">
        <f t="shared" si="0"/>
        <v>15.5</v>
      </c>
      <c r="H12" s="114">
        <v>1.44</v>
      </c>
      <c r="I12" s="115">
        <v>0.1</v>
      </c>
      <c r="J12" s="116">
        <f t="shared" si="5"/>
        <v>0.14399999999999999</v>
      </c>
      <c r="K12" s="116">
        <f t="shared" si="6"/>
        <v>1.5839999999999999</v>
      </c>
      <c r="L12" s="116">
        <f t="shared" si="3"/>
        <v>2.2319999999999998</v>
      </c>
      <c r="M12" s="116">
        <f t="shared" si="4"/>
        <v>24.551999999999996</v>
      </c>
      <c r="N12" s="2"/>
      <c r="O12" s="2"/>
      <c r="P12" s="7"/>
    </row>
    <row r="13" spans="2:16" ht="15.75" thickBot="1" x14ac:dyDescent="0.25">
      <c r="B13" s="6"/>
      <c r="C13" s="34" t="s">
        <v>176</v>
      </c>
      <c r="D13" s="35" t="s">
        <v>299</v>
      </c>
      <c r="E13" s="234">
        <v>12</v>
      </c>
      <c r="F13" s="235">
        <v>1</v>
      </c>
      <c r="G13" s="241">
        <f t="shared" si="0"/>
        <v>6.5</v>
      </c>
      <c r="H13" s="114">
        <v>0.54</v>
      </c>
      <c r="I13" s="115">
        <v>0.1</v>
      </c>
      <c r="J13" s="116">
        <f t="shared" si="5"/>
        <v>5.4000000000000006E-2</v>
      </c>
      <c r="K13" s="116">
        <f t="shared" si="6"/>
        <v>0.59400000000000008</v>
      </c>
      <c r="L13" s="116">
        <f t="shared" si="3"/>
        <v>0.35100000000000003</v>
      </c>
      <c r="M13" s="116">
        <f t="shared" si="4"/>
        <v>3.8610000000000007</v>
      </c>
      <c r="N13" s="2"/>
      <c r="O13" s="2"/>
      <c r="P13" s="7"/>
    </row>
    <row r="14" spans="2:16" ht="15.75" thickBot="1" x14ac:dyDescent="0.25">
      <c r="B14" s="6"/>
      <c r="C14" s="34" t="s">
        <v>177</v>
      </c>
      <c r="D14" s="35" t="s">
        <v>14</v>
      </c>
      <c r="E14" s="234">
        <v>72</v>
      </c>
      <c r="F14" s="235">
        <v>1</v>
      </c>
      <c r="G14" s="241">
        <f t="shared" si="0"/>
        <v>36.5</v>
      </c>
      <c r="H14" s="114">
        <v>4.8</v>
      </c>
      <c r="I14" s="115">
        <v>0.1</v>
      </c>
      <c r="J14" s="116">
        <f t="shared" si="5"/>
        <v>0.48</v>
      </c>
      <c r="K14" s="116">
        <f t="shared" si="6"/>
        <v>5.2799999999999994</v>
      </c>
      <c r="L14" s="116">
        <f t="shared" si="3"/>
        <v>17.52</v>
      </c>
      <c r="M14" s="116">
        <f t="shared" si="4"/>
        <v>192.71999999999997</v>
      </c>
      <c r="N14" s="2"/>
      <c r="O14" s="2"/>
      <c r="P14" s="7"/>
    </row>
    <row r="15" spans="2:16" ht="15.75" thickBot="1" x14ac:dyDescent="0.25">
      <c r="B15" s="6"/>
      <c r="C15" s="35" t="s">
        <v>178</v>
      </c>
      <c r="D15" s="35" t="s">
        <v>262</v>
      </c>
      <c r="E15" s="234">
        <v>144</v>
      </c>
      <c r="F15" s="235">
        <v>1</v>
      </c>
      <c r="G15" s="241">
        <f t="shared" si="0"/>
        <v>72.5</v>
      </c>
      <c r="H15" s="114">
        <v>2.79</v>
      </c>
      <c r="I15" s="115">
        <v>0.1</v>
      </c>
      <c r="J15" s="116">
        <f t="shared" si="5"/>
        <v>0.27900000000000003</v>
      </c>
      <c r="K15" s="116">
        <f t="shared" si="6"/>
        <v>3.069</v>
      </c>
      <c r="L15" s="116">
        <f t="shared" si="3"/>
        <v>20.227500000000003</v>
      </c>
      <c r="M15" s="116">
        <f t="shared" si="4"/>
        <v>222.5025</v>
      </c>
      <c r="N15" s="2"/>
      <c r="O15" s="2"/>
      <c r="P15" s="7"/>
    </row>
    <row r="16" spans="2:16" ht="15.75" thickBot="1" x14ac:dyDescent="0.25">
      <c r="B16" s="6"/>
      <c r="C16" s="35" t="s">
        <v>436</v>
      </c>
      <c r="D16" s="35" t="s">
        <v>437</v>
      </c>
      <c r="E16" s="234">
        <v>1</v>
      </c>
      <c r="F16" s="235">
        <v>12</v>
      </c>
      <c r="G16" s="241">
        <f t="shared" si="0"/>
        <v>6.5</v>
      </c>
      <c r="H16" s="114">
        <v>15.03</v>
      </c>
      <c r="I16" s="115">
        <v>0.1</v>
      </c>
      <c r="J16" s="116">
        <f t="shared" si="5"/>
        <v>1.5030000000000001</v>
      </c>
      <c r="K16" s="116">
        <f t="shared" si="6"/>
        <v>16.533000000000001</v>
      </c>
      <c r="L16" s="116">
        <f t="shared" si="3"/>
        <v>9.7695000000000007</v>
      </c>
      <c r="M16" s="116">
        <f t="shared" si="4"/>
        <v>107.46450000000002</v>
      </c>
      <c r="N16" s="2"/>
      <c r="O16" s="2"/>
      <c r="P16" s="7"/>
    </row>
    <row r="17" spans="2:16" ht="15.75" thickBot="1" x14ac:dyDescent="0.25">
      <c r="B17" s="6"/>
      <c r="C17" s="35" t="s">
        <v>179</v>
      </c>
      <c r="D17" s="35" t="s">
        <v>259</v>
      </c>
      <c r="E17" s="234">
        <v>72</v>
      </c>
      <c r="F17" s="235">
        <v>1</v>
      </c>
      <c r="G17" s="241">
        <f t="shared" si="0"/>
        <v>36.5</v>
      </c>
      <c r="H17" s="114">
        <v>3.99</v>
      </c>
      <c r="I17" s="115">
        <v>0.1</v>
      </c>
      <c r="J17" s="116">
        <f t="shared" si="5"/>
        <v>0.39900000000000002</v>
      </c>
      <c r="K17" s="116">
        <f t="shared" si="6"/>
        <v>4.3890000000000002</v>
      </c>
      <c r="L17" s="116">
        <f t="shared" si="3"/>
        <v>14.563500000000001</v>
      </c>
      <c r="M17" s="116">
        <f t="shared" si="4"/>
        <v>160.1985</v>
      </c>
      <c r="N17" s="2"/>
      <c r="O17" s="2"/>
      <c r="P17" s="7"/>
    </row>
    <row r="18" spans="2:16" ht="15.75" thickBot="1" x14ac:dyDescent="0.25">
      <c r="B18" s="6"/>
      <c r="C18" s="34" t="s">
        <v>189</v>
      </c>
      <c r="D18" s="34" t="s">
        <v>306</v>
      </c>
      <c r="E18" s="233">
        <v>2</v>
      </c>
      <c r="F18" s="232">
        <v>1</v>
      </c>
      <c r="G18" s="241">
        <f t="shared" si="0"/>
        <v>1.5</v>
      </c>
      <c r="H18" s="114">
        <v>4.29</v>
      </c>
      <c r="I18" s="115">
        <v>0.1</v>
      </c>
      <c r="J18" s="116">
        <f t="shared" si="5"/>
        <v>0.42900000000000005</v>
      </c>
      <c r="K18" s="116">
        <f t="shared" si="6"/>
        <v>4.7190000000000003</v>
      </c>
      <c r="L18" s="116">
        <f t="shared" si="3"/>
        <v>0.64350000000000007</v>
      </c>
      <c r="M18" s="116">
        <f t="shared" si="4"/>
        <v>7.0785</v>
      </c>
      <c r="N18" s="2"/>
      <c r="O18" s="2"/>
      <c r="P18" s="7"/>
    </row>
    <row r="19" spans="2:16" ht="15.75" thickBot="1" x14ac:dyDescent="0.25">
      <c r="B19" s="6"/>
      <c r="C19" s="34" t="s">
        <v>180</v>
      </c>
      <c r="D19" s="34" t="s">
        <v>260</v>
      </c>
      <c r="E19" s="233">
        <v>72</v>
      </c>
      <c r="F19" s="232">
        <v>1</v>
      </c>
      <c r="G19" s="241">
        <f t="shared" si="0"/>
        <v>36.5</v>
      </c>
      <c r="H19" s="114">
        <v>2.89</v>
      </c>
      <c r="I19" s="115">
        <v>0.1</v>
      </c>
      <c r="J19" s="116">
        <f t="shared" si="5"/>
        <v>0.28900000000000003</v>
      </c>
      <c r="K19" s="116">
        <f t="shared" si="6"/>
        <v>3.1790000000000003</v>
      </c>
      <c r="L19" s="116">
        <f t="shared" si="3"/>
        <v>10.548500000000001</v>
      </c>
      <c r="M19" s="116">
        <f t="shared" si="4"/>
        <v>116.0335</v>
      </c>
      <c r="N19" s="2"/>
      <c r="O19" s="2"/>
      <c r="P19" s="7"/>
    </row>
    <row r="20" spans="2:16" ht="15.75" thickBot="1" x14ac:dyDescent="0.25">
      <c r="B20" s="6"/>
      <c r="C20" s="34" t="s">
        <v>441</v>
      </c>
      <c r="D20" s="34" t="s">
        <v>433</v>
      </c>
      <c r="E20" s="233">
        <v>1</v>
      </c>
      <c r="F20" s="232">
        <v>12</v>
      </c>
      <c r="G20" s="241">
        <f t="shared" si="0"/>
        <v>6.5</v>
      </c>
      <c r="H20" s="114">
        <v>2.97</v>
      </c>
      <c r="I20" s="115">
        <v>0.1</v>
      </c>
      <c r="J20" s="116">
        <f t="shared" si="5"/>
        <v>0.29700000000000004</v>
      </c>
      <c r="K20" s="116">
        <f t="shared" si="6"/>
        <v>3.2670000000000003</v>
      </c>
      <c r="L20" s="116">
        <f t="shared" si="3"/>
        <v>1.9305000000000003</v>
      </c>
      <c r="M20" s="116">
        <f t="shared" si="4"/>
        <v>21.235500000000002</v>
      </c>
      <c r="N20" s="2"/>
      <c r="O20" s="2"/>
      <c r="P20" s="7"/>
    </row>
    <row r="21" spans="2:16" ht="15.75" thickBot="1" x14ac:dyDescent="0.25">
      <c r="B21" s="6"/>
      <c r="C21" s="34" t="s">
        <v>181</v>
      </c>
      <c r="D21" s="34" t="s">
        <v>261</v>
      </c>
      <c r="E21" s="233">
        <v>36</v>
      </c>
      <c r="F21" s="232">
        <v>1</v>
      </c>
      <c r="G21" s="241">
        <f t="shared" si="0"/>
        <v>18.5</v>
      </c>
      <c r="H21" s="114">
        <v>5.45</v>
      </c>
      <c r="I21" s="115">
        <v>0.1</v>
      </c>
      <c r="J21" s="116">
        <f t="shared" si="5"/>
        <v>0.54500000000000004</v>
      </c>
      <c r="K21" s="116">
        <f t="shared" si="6"/>
        <v>5.9950000000000001</v>
      </c>
      <c r="L21" s="116">
        <f t="shared" si="3"/>
        <v>10.082500000000001</v>
      </c>
      <c r="M21" s="116">
        <f t="shared" si="4"/>
        <v>110.9075</v>
      </c>
      <c r="N21" s="2"/>
      <c r="O21" s="2"/>
      <c r="P21" s="7"/>
    </row>
    <row r="22" spans="2:16" ht="15.75" thickBot="1" x14ac:dyDescent="0.25">
      <c r="B22" s="6"/>
      <c r="C22" s="34" t="s">
        <v>182</v>
      </c>
      <c r="D22" s="34" t="s">
        <v>14</v>
      </c>
      <c r="E22" s="233">
        <v>36</v>
      </c>
      <c r="F22" s="232">
        <v>1</v>
      </c>
      <c r="G22" s="241">
        <f t="shared" si="0"/>
        <v>18.5</v>
      </c>
      <c r="H22" s="114">
        <v>1.93</v>
      </c>
      <c r="I22" s="115">
        <v>0.1</v>
      </c>
      <c r="J22" s="116">
        <f t="shared" si="5"/>
        <v>0.193</v>
      </c>
      <c r="K22" s="116">
        <f t="shared" si="6"/>
        <v>2.1229999999999998</v>
      </c>
      <c r="L22" s="116">
        <f t="shared" si="3"/>
        <v>3.5705</v>
      </c>
      <c r="M22" s="116">
        <f t="shared" si="4"/>
        <v>39.275499999999994</v>
      </c>
      <c r="N22" s="2"/>
      <c r="O22" s="2"/>
      <c r="P22" s="7"/>
    </row>
    <row r="23" spans="2:16" ht="15.75" thickBot="1" x14ac:dyDescent="0.25">
      <c r="B23" s="6"/>
      <c r="C23" s="34" t="s">
        <v>183</v>
      </c>
      <c r="D23" s="34" t="s">
        <v>294</v>
      </c>
      <c r="E23" s="233">
        <v>42</v>
      </c>
      <c r="F23" s="232">
        <v>1</v>
      </c>
      <c r="G23" s="241">
        <f t="shared" si="0"/>
        <v>21.5</v>
      </c>
      <c r="H23" s="114">
        <v>0.92</v>
      </c>
      <c r="I23" s="115">
        <v>0.1</v>
      </c>
      <c r="J23" s="116">
        <f t="shared" si="5"/>
        <v>9.2000000000000012E-2</v>
      </c>
      <c r="K23" s="116">
        <f t="shared" si="6"/>
        <v>1.012</v>
      </c>
      <c r="L23" s="116">
        <f t="shared" si="3"/>
        <v>1.9780000000000002</v>
      </c>
      <c r="M23" s="116">
        <f t="shared" si="4"/>
        <v>21.757999999999999</v>
      </c>
      <c r="N23" s="2"/>
      <c r="O23" s="2"/>
      <c r="P23" s="7"/>
    </row>
    <row r="24" spans="2:16" ht="15.75" thickBot="1" x14ac:dyDescent="0.25">
      <c r="B24" s="6"/>
      <c r="C24" s="34" t="s">
        <v>206</v>
      </c>
      <c r="D24" s="34" t="s">
        <v>204</v>
      </c>
      <c r="E24" s="233">
        <v>63</v>
      </c>
      <c r="F24" s="232">
        <v>1</v>
      </c>
      <c r="G24" s="241">
        <f t="shared" si="0"/>
        <v>32</v>
      </c>
      <c r="H24" s="114">
        <v>1.35</v>
      </c>
      <c r="I24" s="115">
        <v>0.1</v>
      </c>
      <c r="J24" s="116">
        <f t="shared" si="5"/>
        <v>0.13500000000000001</v>
      </c>
      <c r="K24" s="116">
        <f t="shared" si="6"/>
        <v>1.4850000000000001</v>
      </c>
      <c r="L24" s="116">
        <f t="shared" si="3"/>
        <v>4.32</v>
      </c>
      <c r="M24" s="116">
        <f t="shared" si="4"/>
        <v>47.52</v>
      </c>
      <c r="N24" s="2"/>
      <c r="O24" s="2"/>
      <c r="P24" s="7"/>
    </row>
    <row r="25" spans="2:16" ht="15.75" thickBot="1" x14ac:dyDescent="0.25">
      <c r="B25" s="6"/>
      <c r="C25" s="34" t="s">
        <v>184</v>
      </c>
      <c r="D25" s="34" t="s">
        <v>263</v>
      </c>
      <c r="E25" s="252">
        <v>12</v>
      </c>
      <c r="F25" s="244">
        <v>1</v>
      </c>
      <c r="G25" s="241">
        <f t="shared" si="0"/>
        <v>6.5</v>
      </c>
      <c r="H25" s="114">
        <v>4.29</v>
      </c>
      <c r="I25" s="115">
        <v>0.1</v>
      </c>
      <c r="J25" s="116">
        <f t="shared" si="5"/>
        <v>0.42900000000000005</v>
      </c>
      <c r="K25" s="116">
        <f t="shared" si="6"/>
        <v>4.7190000000000003</v>
      </c>
      <c r="L25" s="116">
        <f t="shared" si="3"/>
        <v>2.7885000000000004</v>
      </c>
      <c r="M25" s="116">
        <f t="shared" si="4"/>
        <v>30.673500000000001</v>
      </c>
      <c r="N25" s="2"/>
      <c r="O25" s="2"/>
      <c r="P25" s="7"/>
    </row>
    <row r="26" spans="2:16" ht="15.75" thickBot="1" x14ac:dyDescent="0.25">
      <c r="B26" s="6"/>
      <c r="C26" s="34" t="s">
        <v>185</v>
      </c>
      <c r="D26" s="34" t="s">
        <v>264</v>
      </c>
      <c r="E26" s="233">
        <v>60</v>
      </c>
      <c r="F26" s="232">
        <v>1</v>
      </c>
      <c r="G26" s="241">
        <f t="shared" si="0"/>
        <v>30.5</v>
      </c>
      <c r="H26" s="114">
        <v>1.63</v>
      </c>
      <c r="I26" s="115">
        <v>0.05</v>
      </c>
      <c r="J26" s="116">
        <f t="shared" si="5"/>
        <v>8.1500000000000003E-2</v>
      </c>
      <c r="K26" s="116">
        <f t="shared" si="6"/>
        <v>1.7114999999999998</v>
      </c>
      <c r="L26" s="116">
        <f t="shared" si="3"/>
        <v>2.4857499999999999</v>
      </c>
      <c r="M26" s="116">
        <f t="shared" si="4"/>
        <v>52.200749999999992</v>
      </c>
      <c r="N26" s="2"/>
      <c r="O26" s="2"/>
      <c r="P26" s="7"/>
    </row>
    <row r="27" spans="2:16" ht="15.75" thickBot="1" x14ac:dyDescent="0.25">
      <c r="B27" s="6"/>
      <c r="C27" s="34" t="s">
        <v>443</v>
      </c>
      <c r="D27" s="34" t="s">
        <v>14</v>
      </c>
      <c r="E27" s="233">
        <v>1</v>
      </c>
      <c r="F27" s="232">
        <v>6</v>
      </c>
      <c r="G27" s="241">
        <f t="shared" si="0"/>
        <v>3.5</v>
      </c>
      <c r="H27" s="114">
        <v>2.5499999999999998</v>
      </c>
      <c r="I27" s="115">
        <v>0.05</v>
      </c>
      <c r="J27" s="116">
        <f t="shared" si="5"/>
        <v>0.1275</v>
      </c>
      <c r="K27" s="116">
        <f t="shared" si="6"/>
        <v>2.6774999999999998</v>
      </c>
      <c r="L27" s="116">
        <f t="shared" si="3"/>
        <v>0.44625000000000004</v>
      </c>
      <c r="M27" s="116">
        <f t="shared" si="4"/>
        <v>9.3712499999999999</v>
      </c>
      <c r="N27" s="2"/>
      <c r="O27" s="2"/>
      <c r="P27" s="7"/>
    </row>
    <row r="28" spans="2:16" ht="15.75" thickBot="1" x14ac:dyDescent="0.25">
      <c r="B28" s="6"/>
      <c r="C28" s="34" t="s">
        <v>186</v>
      </c>
      <c r="D28" s="34" t="s">
        <v>300</v>
      </c>
      <c r="E28" s="233">
        <v>54</v>
      </c>
      <c r="F28" s="232">
        <v>1</v>
      </c>
      <c r="G28" s="241">
        <f t="shared" si="0"/>
        <v>27.5</v>
      </c>
      <c r="H28" s="114">
        <v>0.88</v>
      </c>
      <c r="I28" s="115">
        <v>0.05</v>
      </c>
      <c r="J28" s="116">
        <f t="shared" si="5"/>
        <v>4.4000000000000004E-2</v>
      </c>
      <c r="K28" s="116">
        <f t="shared" si="6"/>
        <v>0.92400000000000004</v>
      </c>
      <c r="L28" s="116">
        <f t="shared" si="3"/>
        <v>1.2100000000000002</v>
      </c>
      <c r="M28" s="116">
        <f t="shared" si="4"/>
        <v>25.41</v>
      </c>
      <c r="N28" s="2"/>
      <c r="O28" s="2"/>
      <c r="P28" s="7"/>
    </row>
    <row r="29" spans="2:16" ht="15.75" thickBot="1" x14ac:dyDescent="0.25">
      <c r="B29" s="6"/>
      <c r="C29" s="34" t="s">
        <v>187</v>
      </c>
      <c r="D29" s="34" t="s">
        <v>14</v>
      </c>
      <c r="E29" s="233">
        <v>50</v>
      </c>
      <c r="F29" s="232">
        <v>1</v>
      </c>
      <c r="G29" s="241">
        <f t="shared" si="0"/>
        <v>25.5</v>
      </c>
      <c r="H29" s="114">
        <v>2.4500000000000002</v>
      </c>
      <c r="I29" s="115">
        <v>0.1</v>
      </c>
      <c r="J29" s="116">
        <f t="shared" si="5"/>
        <v>0.24500000000000002</v>
      </c>
      <c r="K29" s="116">
        <f t="shared" si="6"/>
        <v>2.6950000000000003</v>
      </c>
      <c r="L29" s="116">
        <f t="shared" si="3"/>
        <v>6.2475000000000005</v>
      </c>
      <c r="M29" s="116">
        <f t="shared" si="4"/>
        <v>68.722500000000011</v>
      </c>
      <c r="N29" s="2"/>
      <c r="O29" s="2"/>
      <c r="P29" s="7"/>
    </row>
    <row r="30" spans="2:16" ht="15.75" thickBot="1" x14ac:dyDescent="0.25">
      <c r="B30" s="6"/>
      <c r="C30" s="34" t="s">
        <v>188</v>
      </c>
      <c r="D30" s="34" t="s">
        <v>301</v>
      </c>
      <c r="E30" s="233">
        <v>60</v>
      </c>
      <c r="F30" s="232">
        <v>1</v>
      </c>
      <c r="G30" s="241">
        <f t="shared" si="0"/>
        <v>30.5</v>
      </c>
      <c r="H30" s="114">
        <v>0.45</v>
      </c>
      <c r="I30" s="115">
        <v>0.1</v>
      </c>
      <c r="J30" s="116">
        <f t="shared" si="5"/>
        <v>4.5000000000000005E-2</v>
      </c>
      <c r="K30" s="116">
        <f t="shared" si="6"/>
        <v>0.495</v>
      </c>
      <c r="L30" s="116">
        <f t="shared" si="3"/>
        <v>1.3725000000000001</v>
      </c>
      <c r="M30" s="116">
        <f t="shared" si="4"/>
        <v>15.0975</v>
      </c>
      <c r="N30" s="2"/>
      <c r="O30" s="2"/>
      <c r="P30" s="7"/>
    </row>
    <row r="31" spans="2:16" ht="15.75" thickBot="1" x14ac:dyDescent="0.25">
      <c r="B31" s="6"/>
      <c r="C31" s="34" t="s">
        <v>189</v>
      </c>
      <c r="D31" s="34" t="s">
        <v>293</v>
      </c>
      <c r="E31" s="233">
        <v>6</v>
      </c>
      <c r="F31" s="232">
        <v>1</v>
      </c>
      <c r="G31" s="241">
        <f t="shared" si="0"/>
        <v>3.5</v>
      </c>
      <c r="H31" s="114">
        <v>4.29</v>
      </c>
      <c r="I31" s="115">
        <v>0.1</v>
      </c>
      <c r="J31" s="116">
        <f t="shared" si="5"/>
        <v>0.42900000000000005</v>
      </c>
      <c r="K31" s="116">
        <f t="shared" si="6"/>
        <v>4.7190000000000003</v>
      </c>
      <c r="L31" s="116">
        <f t="shared" si="3"/>
        <v>1.5015000000000001</v>
      </c>
      <c r="M31" s="116">
        <f t="shared" si="4"/>
        <v>16.516500000000001</v>
      </c>
      <c r="N31" s="2"/>
      <c r="O31" s="2"/>
      <c r="P31" s="7"/>
    </row>
    <row r="32" spans="2:16" ht="15.75" thickBot="1" x14ac:dyDescent="0.25">
      <c r="B32" s="6"/>
      <c r="C32" s="34" t="s">
        <v>190</v>
      </c>
      <c r="D32" s="34" t="s">
        <v>302</v>
      </c>
      <c r="E32" s="233">
        <v>6</v>
      </c>
      <c r="F32" s="232">
        <v>4</v>
      </c>
      <c r="G32" s="241">
        <f t="shared" si="0"/>
        <v>5</v>
      </c>
      <c r="H32" s="114">
        <v>2.65</v>
      </c>
      <c r="I32" s="115">
        <v>0.1</v>
      </c>
      <c r="J32" s="116">
        <f t="shared" si="5"/>
        <v>0.26500000000000001</v>
      </c>
      <c r="K32" s="116">
        <f t="shared" si="6"/>
        <v>2.915</v>
      </c>
      <c r="L32" s="116">
        <f t="shared" si="3"/>
        <v>1.3250000000000002</v>
      </c>
      <c r="M32" s="116">
        <f t="shared" si="4"/>
        <v>14.574999999999999</v>
      </c>
      <c r="N32" s="2"/>
      <c r="O32" s="2"/>
      <c r="P32" s="7"/>
    </row>
    <row r="33" spans="2:16" ht="15.75" thickBot="1" x14ac:dyDescent="0.25">
      <c r="B33" s="6"/>
      <c r="C33" s="34" t="s">
        <v>191</v>
      </c>
      <c r="D33" s="34" t="s">
        <v>293</v>
      </c>
      <c r="E33" s="233">
        <v>6</v>
      </c>
      <c r="F33" s="232">
        <v>1</v>
      </c>
      <c r="G33" s="241">
        <f t="shared" si="0"/>
        <v>3.5</v>
      </c>
      <c r="H33" s="114">
        <v>10.75</v>
      </c>
      <c r="I33" s="115">
        <v>0.1</v>
      </c>
      <c r="J33" s="116">
        <f t="shared" si="5"/>
        <v>1.075</v>
      </c>
      <c r="K33" s="116">
        <f t="shared" si="6"/>
        <v>11.824999999999999</v>
      </c>
      <c r="L33" s="116">
        <f t="shared" si="3"/>
        <v>3.7624999999999997</v>
      </c>
      <c r="M33" s="116">
        <f t="shared" si="4"/>
        <v>41.387499999999996</v>
      </c>
      <c r="N33" s="2"/>
      <c r="O33" s="2"/>
      <c r="P33" s="7"/>
    </row>
    <row r="34" spans="2:16" ht="15.75" thickBot="1" x14ac:dyDescent="0.25">
      <c r="B34" s="6"/>
      <c r="C34" s="34" t="s">
        <v>191</v>
      </c>
      <c r="D34" s="34" t="s">
        <v>447</v>
      </c>
      <c r="E34" s="233">
        <v>1</v>
      </c>
      <c r="F34" s="232">
        <v>6</v>
      </c>
      <c r="G34" s="241">
        <f t="shared" si="0"/>
        <v>3.5</v>
      </c>
      <c r="H34" s="114">
        <v>1.31</v>
      </c>
      <c r="I34" s="115">
        <v>0.1</v>
      </c>
      <c r="J34" s="116">
        <f t="shared" si="5"/>
        <v>0.13100000000000001</v>
      </c>
      <c r="K34" s="116">
        <f t="shared" si="6"/>
        <v>1.4410000000000001</v>
      </c>
      <c r="L34" s="116">
        <f t="shared" si="3"/>
        <v>0.45850000000000002</v>
      </c>
      <c r="M34" s="116">
        <f t="shared" si="4"/>
        <v>5.0434999999999999</v>
      </c>
      <c r="N34" s="2"/>
      <c r="O34" s="2"/>
      <c r="P34" s="7"/>
    </row>
    <row r="35" spans="2:16" ht="15.75" thickBot="1" x14ac:dyDescent="0.25">
      <c r="B35" s="6"/>
      <c r="C35" s="34" t="s">
        <v>192</v>
      </c>
      <c r="D35" s="35" t="s">
        <v>14</v>
      </c>
      <c r="E35" s="234">
        <v>270</v>
      </c>
      <c r="F35" s="235">
        <v>6</v>
      </c>
      <c r="G35" s="241">
        <f t="shared" si="0"/>
        <v>138</v>
      </c>
      <c r="H35" s="114">
        <v>3.16</v>
      </c>
      <c r="I35" s="115">
        <v>0</v>
      </c>
      <c r="J35" s="116">
        <f t="shared" si="5"/>
        <v>0</v>
      </c>
      <c r="K35" s="116">
        <f t="shared" si="6"/>
        <v>3.16</v>
      </c>
      <c r="L35" s="116">
        <f t="shared" si="3"/>
        <v>0</v>
      </c>
      <c r="M35" s="116">
        <f t="shared" si="4"/>
        <v>436.08000000000004</v>
      </c>
      <c r="N35" s="2"/>
      <c r="O35" s="2"/>
      <c r="P35" s="7"/>
    </row>
    <row r="36" spans="2:16" ht="15.75" thickBot="1" x14ac:dyDescent="0.25">
      <c r="B36" s="6"/>
      <c r="C36" s="34" t="s">
        <v>193</v>
      </c>
      <c r="D36" s="34" t="s">
        <v>14</v>
      </c>
      <c r="E36" s="233">
        <v>80</v>
      </c>
      <c r="F36" s="232">
        <v>12</v>
      </c>
      <c r="G36" s="241">
        <f t="shared" si="0"/>
        <v>46</v>
      </c>
      <c r="H36" s="114">
        <v>1.63</v>
      </c>
      <c r="I36" s="115">
        <v>0.05</v>
      </c>
      <c r="J36" s="116">
        <f t="shared" si="5"/>
        <v>8.1500000000000003E-2</v>
      </c>
      <c r="K36" s="116">
        <f t="shared" si="6"/>
        <v>1.7114999999999998</v>
      </c>
      <c r="L36" s="116">
        <f t="shared" si="3"/>
        <v>3.7490000000000001</v>
      </c>
      <c r="M36" s="116">
        <f t="shared" si="4"/>
        <v>78.728999999999985</v>
      </c>
      <c r="N36" s="2"/>
      <c r="O36" s="2"/>
      <c r="P36" s="7"/>
    </row>
    <row r="37" spans="2:16" ht="15.75" thickBot="1" x14ac:dyDescent="0.25">
      <c r="B37" s="6"/>
      <c r="C37" s="34" t="s">
        <v>194</v>
      </c>
      <c r="D37" s="47" t="s">
        <v>265</v>
      </c>
      <c r="E37" s="233">
        <v>18</v>
      </c>
      <c r="F37" s="232">
        <v>8</v>
      </c>
      <c r="G37" s="241">
        <f t="shared" si="0"/>
        <v>13</v>
      </c>
      <c r="H37" s="114">
        <v>3.95</v>
      </c>
      <c r="I37" s="115">
        <v>0.1</v>
      </c>
      <c r="J37" s="116">
        <f t="shared" si="5"/>
        <v>0.39500000000000002</v>
      </c>
      <c r="K37" s="116">
        <f t="shared" si="6"/>
        <v>4.3450000000000006</v>
      </c>
      <c r="L37" s="116">
        <f t="shared" si="3"/>
        <v>5.1349999999999998</v>
      </c>
      <c r="M37" s="116">
        <f t="shared" si="4"/>
        <v>56.485000000000007</v>
      </c>
      <c r="N37" s="2"/>
      <c r="O37" s="2"/>
      <c r="P37" s="7"/>
    </row>
    <row r="38" spans="2:16" ht="15.75" thickBot="1" x14ac:dyDescent="0.25">
      <c r="B38" s="6"/>
      <c r="C38" s="34" t="s">
        <v>195</v>
      </c>
      <c r="D38" s="34" t="s">
        <v>305</v>
      </c>
      <c r="E38" s="233">
        <v>8</v>
      </c>
      <c r="F38" s="232">
        <v>1</v>
      </c>
      <c r="G38" s="241">
        <f t="shared" si="0"/>
        <v>4.5</v>
      </c>
      <c r="H38" s="114">
        <v>9.59</v>
      </c>
      <c r="I38" s="115">
        <v>0.1</v>
      </c>
      <c r="J38" s="116">
        <f t="shared" si="5"/>
        <v>0.95900000000000007</v>
      </c>
      <c r="K38" s="116">
        <f t="shared" si="6"/>
        <v>10.548999999999999</v>
      </c>
      <c r="L38" s="116">
        <f t="shared" si="3"/>
        <v>4.3155000000000001</v>
      </c>
      <c r="M38" s="116">
        <f t="shared" si="4"/>
        <v>47.470500000000001</v>
      </c>
      <c r="N38" s="2"/>
      <c r="O38" s="2"/>
      <c r="P38" s="7"/>
    </row>
    <row r="39" spans="2:16" ht="15.75" thickBot="1" x14ac:dyDescent="0.25">
      <c r="B39" s="6"/>
      <c r="C39" s="34" t="s">
        <v>195</v>
      </c>
      <c r="D39" s="34" t="s">
        <v>455</v>
      </c>
      <c r="E39" s="233">
        <v>1</v>
      </c>
      <c r="F39" s="232">
        <v>60</v>
      </c>
      <c r="G39" s="241">
        <f t="shared" si="0"/>
        <v>30.5</v>
      </c>
      <c r="H39" s="114">
        <v>2.0299999999999998</v>
      </c>
      <c r="I39" s="115">
        <v>0.1</v>
      </c>
      <c r="J39" s="116">
        <f t="shared" si="5"/>
        <v>0.20299999999999999</v>
      </c>
      <c r="K39" s="116">
        <f t="shared" si="6"/>
        <v>2.2329999999999997</v>
      </c>
      <c r="L39" s="116">
        <f t="shared" si="3"/>
        <v>6.1914999999999996</v>
      </c>
      <c r="M39" s="116">
        <f t="shared" si="4"/>
        <v>68.106499999999983</v>
      </c>
      <c r="N39" s="2"/>
      <c r="O39" s="2"/>
      <c r="P39" s="7"/>
    </row>
    <row r="40" spans="2:16" ht="15.75" thickBot="1" x14ac:dyDescent="0.25">
      <c r="B40" s="6"/>
      <c r="C40" s="34" t="s">
        <v>297</v>
      </c>
      <c r="D40" s="34" t="s">
        <v>298</v>
      </c>
      <c r="E40" s="233">
        <v>46</v>
      </c>
      <c r="F40" s="232">
        <v>1</v>
      </c>
      <c r="G40" s="241">
        <f t="shared" si="0"/>
        <v>23.5</v>
      </c>
      <c r="H40" s="114">
        <v>5.25</v>
      </c>
      <c r="I40" s="115">
        <v>0.1</v>
      </c>
      <c r="J40" s="116">
        <f t="shared" si="5"/>
        <v>0.52500000000000002</v>
      </c>
      <c r="K40" s="116">
        <f t="shared" si="6"/>
        <v>5.7750000000000004</v>
      </c>
      <c r="L40" s="116">
        <f t="shared" si="3"/>
        <v>12.3375</v>
      </c>
      <c r="M40" s="116">
        <f t="shared" si="4"/>
        <v>135.71250000000001</v>
      </c>
      <c r="N40" s="2"/>
      <c r="O40" s="2"/>
      <c r="P40" s="7"/>
    </row>
    <row r="41" spans="2:16" ht="15.75" thickBot="1" x14ac:dyDescent="0.25">
      <c r="B41" s="6"/>
      <c r="C41" s="34" t="s">
        <v>458</v>
      </c>
      <c r="D41" s="34" t="s">
        <v>459</v>
      </c>
      <c r="E41" s="233">
        <v>1</v>
      </c>
      <c r="F41" s="232">
        <v>24</v>
      </c>
      <c r="G41" s="241">
        <f t="shared" si="0"/>
        <v>12.5</v>
      </c>
      <c r="H41" s="114">
        <v>2.13</v>
      </c>
      <c r="I41" s="115">
        <v>0.1</v>
      </c>
      <c r="J41" s="116">
        <f t="shared" si="5"/>
        <v>0.21299999999999999</v>
      </c>
      <c r="K41" s="116">
        <f t="shared" si="6"/>
        <v>2.343</v>
      </c>
      <c r="L41" s="116">
        <f t="shared" si="3"/>
        <v>2.6625000000000001</v>
      </c>
      <c r="M41" s="116">
        <f t="shared" si="4"/>
        <v>29.287500000000001</v>
      </c>
      <c r="N41" s="2"/>
      <c r="O41" s="2"/>
      <c r="P41" s="7"/>
    </row>
    <row r="42" spans="2:16" ht="15.75" thickBot="1" x14ac:dyDescent="0.25">
      <c r="B42" s="6"/>
      <c r="C42" s="34" t="s">
        <v>196</v>
      </c>
      <c r="D42" s="35" t="s">
        <v>303</v>
      </c>
      <c r="E42" s="234">
        <v>18</v>
      </c>
      <c r="F42" s="235">
        <v>1</v>
      </c>
      <c r="G42" s="241">
        <f t="shared" si="0"/>
        <v>9.5</v>
      </c>
      <c r="H42" s="114">
        <v>1.25</v>
      </c>
      <c r="I42" s="115">
        <v>0.1</v>
      </c>
      <c r="J42" s="116">
        <f t="shared" si="5"/>
        <v>0.125</v>
      </c>
      <c r="K42" s="116">
        <f t="shared" si="6"/>
        <v>1.375</v>
      </c>
      <c r="L42" s="116">
        <f t="shared" si="3"/>
        <v>1.1875</v>
      </c>
      <c r="M42" s="116">
        <f t="shared" si="4"/>
        <v>13.0625</v>
      </c>
      <c r="N42" s="2"/>
      <c r="O42" s="2"/>
      <c r="P42" s="7"/>
    </row>
    <row r="43" spans="2:16" ht="15.75" thickBot="1" x14ac:dyDescent="0.25">
      <c r="B43" s="6"/>
      <c r="C43" s="34" t="s">
        <v>197</v>
      </c>
      <c r="D43" s="34" t="s">
        <v>307</v>
      </c>
      <c r="E43" s="234">
        <v>4</v>
      </c>
      <c r="F43" s="235">
        <v>1</v>
      </c>
      <c r="G43" s="241">
        <f t="shared" si="0"/>
        <v>2.5</v>
      </c>
      <c r="H43" s="114">
        <v>5.49</v>
      </c>
      <c r="I43" s="115">
        <v>0.1</v>
      </c>
      <c r="J43" s="116">
        <f t="shared" si="5"/>
        <v>0.54900000000000004</v>
      </c>
      <c r="K43" s="116">
        <f t="shared" si="6"/>
        <v>6.0390000000000006</v>
      </c>
      <c r="L43" s="116">
        <f t="shared" si="3"/>
        <v>1.3725000000000001</v>
      </c>
      <c r="M43" s="116">
        <f t="shared" si="4"/>
        <v>15.097500000000002</v>
      </c>
      <c r="N43" s="2"/>
      <c r="O43" s="2"/>
      <c r="P43" s="7"/>
    </row>
    <row r="44" spans="2:16" ht="15.75" thickBot="1" x14ac:dyDescent="0.25">
      <c r="B44" s="6"/>
      <c r="C44" s="35" t="s">
        <v>198</v>
      </c>
      <c r="D44" s="35" t="s">
        <v>261</v>
      </c>
      <c r="E44" s="234">
        <v>36</v>
      </c>
      <c r="F44" s="235">
        <v>1</v>
      </c>
      <c r="G44" s="241">
        <f t="shared" si="0"/>
        <v>18.5</v>
      </c>
      <c r="H44" s="114">
        <v>5.85</v>
      </c>
      <c r="I44" s="115">
        <v>0.1</v>
      </c>
      <c r="J44" s="116">
        <f t="shared" si="5"/>
        <v>0.58499999999999996</v>
      </c>
      <c r="K44" s="116">
        <f t="shared" si="6"/>
        <v>6.4349999999999996</v>
      </c>
      <c r="L44" s="116">
        <f t="shared" si="3"/>
        <v>10.8225</v>
      </c>
      <c r="M44" s="116">
        <f t="shared" si="4"/>
        <v>119.0475</v>
      </c>
      <c r="N44" s="2"/>
      <c r="O44" s="2"/>
      <c r="P44" s="7"/>
    </row>
    <row r="45" spans="2:16" ht="15.75" thickBot="1" x14ac:dyDescent="0.25">
      <c r="B45" s="6"/>
      <c r="C45" s="34" t="s">
        <v>304</v>
      </c>
      <c r="D45" s="34" t="s">
        <v>264</v>
      </c>
      <c r="E45" s="234">
        <v>54</v>
      </c>
      <c r="F45" s="235">
        <v>24</v>
      </c>
      <c r="G45" s="241">
        <f t="shared" si="0"/>
        <v>39</v>
      </c>
      <c r="H45" s="114">
        <v>2.6</v>
      </c>
      <c r="I45" s="115">
        <v>0.1</v>
      </c>
      <c r="J45" s="116">
        <f t="shared" si="5"/>
        <v>0.26</v>
      </c>
      <c r="K45" s="116">
        <f t="shared" si="6"/>
        <v>2.8600000000000003</v>
      </c>
      <c r="L45" s="116">
        <f t="shared" si="3"/>
        <v>10.14</v>
      </c>
      <c r="M45" s="116">
        <f t="shared" si="4"/>
        <v>111.54</v>
      </c>
      <c r="N45" s="2"/>
      <c r="O45" s="2"/>
      <c r="P45" s="7"/>
    </row>
    <row r="46" spans="2:16" ht="15.75" thickBot="1" x14ac:dyDescent="0.25">
      <c r="B46" s="6"/>
      <c r="C46" s="35" t="s">
        <v>199</v>
      </c>
      <c r="D46" s="34" t="s">
        <v>14</v>
      </c>
      <c r="E46" s="234">
        <v>60</v>
      </c>
      <c r="F46" s="235">
        <v>12</v>
      </c>
      <c r="G46" s="241">
        <f t="shared" si="0"/>
        <v>36</v>
      </c>
      <c r="H46" s="114">
        <v>0.27</v>
      </c>
      <c r="I46" s="115">
        <v>0.1</v>
      </c>
      <c r="J46" s="116">
        <f t="shared" si="5"/>
        <v>2.7000000000000003E-2</v>
      </c>
      <c r="K46" s="116">
        <f t="shared" si="6"/>
        <v>0.29700000000000004</v>
      </c>
      <c r="L46" s="116">
        <f t="shared" si="3"/>
        <v>0.97200000000000009</v>
      </c>
      <c r="M46" s="116">
        <f t="shared" si="4"/>
        <v>10.692000000000002</v>
      </c>
      <c r="N46" s="2"/>
      <c r="O46" s="2"/>
      <c r="P46" s="7"/>
    </row>
    <row r="47" spans="2:16" ht="15.75" thickBot="1" x14ac:dyDescent="0.25">
      <c r="B47" s="6"/>
      <c r="C47" s="35" t="s">
        <v>200</v>
      </c>
      <c r="D47" s="34" t="s">
        <v>266</v>
      </c>
      <c r="E47" s="234">
        <v>72</v>
      </c>
      <c r="F47" s="235">
        <v>1</v>
      </c>
      <c r="G47" s="241">
        <f t="shared" si="0"/>
        <v>36.5</v>
      </c>
      <c r="H47" s="114">
        <v>4.09</v>
      </c>
      <c r="I47" s="115">
        <v>0.1</v>
      </c>
      <c r="J47" s="116">
        <f t="shared" si="5"/>
        <v>0.40900000000000003</v>
      </c>
      <c r="K47" s="116">
        <f t="shared" si="6"/>
        <v>4.4989999999999997</v>
      </c>
      <c r="L47" s="116">
        <f t="shared" si="3"/>
        <v>14.928500000000001</v>
      </c>
      <c r="M47" s="116">
        <f t="shared" si="4"/>
        <v>164.21349999999998</v>
      </c>
      <c r="N47" s="2"/>
      <c r="O47" s="2"/>
      <c r="P47" s="7"/>
    </row>
    <row r="48" spans="2:16" ht="15.75" thickBot="1" x14ac:dyDescent="0.25">
      <c r="B48" s="6"/>
      <c r="C48" s="35" t="s">
        <v>201</v>
      </c>
      <c r="D48" s="34" t="s">
        <v>14</v>
      </c>
      <c r="E48" s="234">
        <v>216</v>
      </c>
      <c r="F48" s="235">
        <v>1</v>
      </c>
      <c r="G48" s="241">
        <f t="shared" si="0"/>
        <v>108.5</v>
      </c>
      <c r="H48" s="114">
        <v>1.21</v>
      </c>
      <c r="I48" s="115">
        <v>0.1</v>
      </c>
      <c r="J48" s="116">
        <f t="shared" si="5"/>
        <v>0.121</v>
      </c>
      <c r="K48" s="116">
        <f t="shared" si="6"/>
        <v>1.331</v>
      </c>
      <c r="L48" s="116">
        <f t="shared" si="3"/>
        <v>13.128499999999999</v>
      </c>
      <c r="M48" s="116">
        <f t="shared" si="4"/>
        <v>144.4135</v>
      </c>
      <c r="N48" s="2"/>
      <c r="O48" s="2"/>
      <c r="P48" s="7"/>
    </row>
    <row r="49" spans="2:16" ht="15.75" thickBot="1" x14ac:dyDescent="0.25">
      <c r="B49" s="6"/>
      <c r="C49" s="35" t="s">
        <v>464</v>
      </c>
      <c r="D49" s="34" t="s">
        <v>461</v>
      </c>
      <c r="E49" s="234">
        <v>1</v>
      </c>
      <c r="F49" s="235">
        <v>432</v>
      </c>
      <c r="G49" s="241">
        <f t="shared" si="0"/>
        <v>216.5</v>
      </c>
      <c r="H49" s="114">
        <v>0.66</v>
      </c>
      <c r="I49" s="115">
        <v>0.1</v>
      </c>
      <c r="J49" s="116">
        <f t="shared" si="5"/>
        <v>6.6000000000000003E-2</v>
      </c>
      <c r="K49" s="116">
        <f t="shared" si="6"/>
        <v>0.72599999999999998</v>
      </c>
      <c r="L49" s="116">
        <f t="shared" si="3"/>
        <v>14.289000000000001</v>
      </c>
      <c r="M49" s="116">
        <f t="shared" si="4"/>
        <v>157.179</v>
      </c>
      <c r="N49" s="2"/>
      <c r="O49" s="2"/>
      <c r="P49" s="7"/>
    </row>
    <row r="50" spans="2:16" ht="15.75" thickBot="1" x14ac:dyDescent="0.25">
      <c r="B50" s="6"/>
      <c r="C50" s="35" t="s">
        <v>202</v>
      </c>
      <c r="D50" s="35" t="s">
        <v>203</v>
      </c>
      <c r="E50" s="234">
        <v>40</v>
      </c>
      <c r="F50" s="235">
        <v>2</v>
      </c>
      <c r="G50" s="241">
        <f t="shared" si="0"/>
        <v>21</v>
      </c>
      <c r="H50" s="114">
        <v>0.7</v>
      </c>
      <c r="I50" s="115">
        <v>0.1</v>
      </c>
      <c r="J50" s="116">
        <f t="shared" si="5"/>
        <v>6.9999999999999993E-2</v>
      </c>
      <c r="K50" s="116">
        <f t="shared" si="6"/>
        <v>0.76999999999999991</v>
      </c>
      <c r="L50" s="116">
        <f t="shared" si="3"/>
        <v>1.4699999999999998</v>
      </c>
      <c r="M50" s="116">
        <f t="shared" si="4"/>
        <v>16.169999999999998</v>
      </c>
      <c r="N50" s="2"/>
      <c r="O50" s="2"/>
      <c r="P50" s="7"/>
    </row>
    <row r="51" spans="2:16" ht="15.75" thickBot="1" x14ac:dyDescent="0.25">
      <c r="B51" s="6"/>
      <c r="C51" s="34" t="s">
        <v>430</v>
      </c>
      <c r="D51" s="35" t="s">
        <v>445</v>
      </c>
      <c r="E51" s="234">
        <v>1</v>
      </c>
      <c r="F51" s="235">
        <v>24</v>
      </c>
      <c r="G51" s="241">
        <f t="shared" si="0"/>
        <v>12.5</v>
      </c>
      <c r="H51" s="114">
        <v>1.08</v>
      </c>
      <c r="I51" s="115">
        <v>0.05</v>
      </c>
      <c r="J51" s="116">
        <f t="shared" si="5"/>
        <v>5.4000000000000006E-2</v>
      </c>
      <c r="K51" s="116">
        <f t="shared" si="6"/>
        <v>1.1340000000000001</v>
      </c>
      <c r="L51" s="116">
        <f t="shared" si="3"/>
        <v>0.67500000000000004</v>
      </c>
      <c r="M51" s="116">
        <f t="shared" si="4"/>
        <v>14.175000000000001</v>
      </c>
      <c r="N51" s="2"/>
      <c r="O51" s="2"/>
      <c r="P51" s="7"/>
    </row>
    <row r="52" spans="2:16" ht="15.75" thickBot="1" x14ac:dyDescent="0.25">
      <c r="B52" s="6"/>
      <c r="C52" s="34" t="s">
        <v>431</v>
      </c>
      <c r="D52" s="35" t="s">
        <v>445</v>
      </c>
      <c r="E52" s="234">
        <v>1</v>
      </c>
      <c r="F52" s="235">
        <v>24</v>
      </c>
      <c r="G52" s="241">
        <f t="shared" si="0"/>
        <v>12.5</v>
      </c>
      <c r="H52" s="114">
        <v>1.08</v>
      </c>
      <c r="I52" s="115">
        <v>0.05</v>
      </c>
      <c r="J52" s="116">
        <f t="shared" si="5"/>
        <v>5.4000000000000006E-2</v>
      </c>
      <c r="K52" s="116">
        <f t="shared" si="6"/>
        <v>1.1340000000000001</v>
      </c>
      <c r="L52" s="116">
        <f t="shared" si="3"/>
        <v>0.67500000000000004</v>
      </c>
      <c r="M52" s="116">
        <f t="shared" si="4"/>
        <v>14.175000000000001</v>
      </c>
      <c r="N52" s="2"/>
      <c r="O52" s="2"/>
      <c r="P52" s="7"/>
    </row>
    <row r="53" spans="2:16" ht="15.75" thickBot="1" x14ac:dyDescent="0.25">
      <c r="B53" s="6"/>
      <c r="C53" s="34" t="s">
        <v>432</v>
      </c>
      <c r="D53" s="35" t="s">
        <v>433</v>
      </c>
      <c r="E53" s="234">
        <v>1</v>
      </c>
      <c r="F53" s="235">
        <v>48</v>
      </c>
      <c r="G53" s="241">
        <f t="shared" si="0"/>
        <v>24.5</v>
      </c>
      <c r="H53" s="114">
        <v>0.67</v>
      </c>
      <c r="I53" s="115">
        <v>0.05</v>
      </c>
      <c r="J53" s="116">
        <f t="shared" si="5"/>
        <v>3.3500000000000002E-2</v>
      </c>
      <c r="K53" s="116">
        <f t="shared" si="6"/>
        <v>0.70350000000000001</v>
      </c>
      <c r="L53" s="116">
        <f t="shared" si="3"/>
        <v>0.82075000000000009</v>
      </c>
      <c r="M53" s="116">
        <f t="shared" si="4"/>
        <v>17.235749999999999</v>
      </c>
      <c r="N53" s="2"/>
      <c r="O53" s="2"/>
      <c r="P53" s="7"/>
    </row>
    <row r="54" spans="2:16" ht="15.75" thickBot="1" x14ac:dyDescent="0.25">
      <c r="B54" s="6"/>
      <c r="C54" s="34" t="s">
        <v>435</v>
      </c>
      <c r="D54" s="35" t="s">
        <v>14</v>
      </c>
      <c r="E54" s="234">
        <v>1</v>
      </c>
      <c r="F54" s="235">
        <v>12</v>
      </c>
      <c r="G54" s="241">
        <f t="shared" si="0"/>
        <v>6.5</v>
      </c>
      <c r="H54" s="114">
        <v>1.48</v>
      </c>
      <c r="I54" s="115">
        <v>0.1</v>
      </c>
      <c r="J54" s="116">
        <f t="shared" si="5"/>
        <v>0.14799999999999999</v>
      </c>
      <c r="K54" s="116">
        <f t="shared" si="6"/>
        <v>1.6279999999999999</v>
      </c>
      <c r="L54" s="116">
        <f t="shared" si="3"/>
        <v>0.96199999999999997</v>
      </c>
      <c r="M54" s="116">
        <f t="shared" si="4"/>
        <v>10.581999999999999</v>
      </c>
      <c r="N54" s="2"/>
      <c r="O54" s="2"/>
      <c r="P54" s="7"/>
    </row>
    <row r="55" spans="2:16" ht="15.75" thickBot="1" x14ac:dyDescent="0.25">
      <c r="B55" s="6"/>
      <c r="C55" s="34" t="s">
        <v>438</v>
      </c>
      <c r="D55" s="35" t="s">
        <v>439</v>
      </c>
      <c r="E55" s="234">
        <v>1</v>
      </c>
      <c r="F55" s="235">
        <v>3</v>
      </c>
      <c r="G55" s="241">
        <f t="shared" si="0"/>
        <v>2</v>
      </c>
      <c r="H55" s="114">
        <v>3.06</v>
      </c>
      <c r="I55" s="115">
        <v>0.1</v>
      </c>
      <c r="J55" s="116">
        <f t="shared" si="5"/>
        <v>0.30600000000000005</v>
      </c>
      <c r="K55" s="116">
        <f t="shared" si="6"/>
        <v>3.3660000000000001</v>
      </c>
      <c r="L55" s="116">
        <f t="shared" si="3"/>
        <v>0.6120000000000001</v>
      </c>
      <c r="M55" s="116">
        <f t="shared" si="4"/>
        <v>6.7320000000000002</v>
      </c>
      <c r="N55" s="2"/>
      <c r="O55" s="2"/>
      <c r="P55" s="7"/>
    </row>
    <row r="56" spans="2:16" ht="15.75" thickBot="1" x14ac:dyDescent="0.25">
      <c r="B56" s="6"/>
      <c r="C56" s="34" t="s">
        <v>440</v>
      </c>
      <c r="D56" s="35" t="s">
        <v>433</v>
      </c>
      <c r="E56" s="234">
        <v>1</v>
      </c>
      <c r="F56" s="235">
        <v>6</v>
      </c>
      <c r="G56" s="241">
        <f t="shared" si="0"/>
        <v>3.5</v>
      </c>
      <c r="H56" s="114">
        <v>0.54</v>
      </c>
      <c r="I56" s="115">
        <v>0.1</v>
      </c>
      <c r="J56" s="116">
        <f t="shared" si="5"/>
        <v>5.4000000000000006E-2</v>
      </c>
      <c r="K56" s="116">
        <f t="shared" si="6"/>
        <v>0.59400000000000008</v>
      </c>
      <c r="L56" s="116">
        <f t="shared" si="3"/>
        <v>0.18900000000000003</v>
      </c>
      <c r="M56" s="116">
        <f t="shared" si="4"/>
        <v>2.0790000000000002</v>
      </c>
      <c r="N56" s="2"/>
      <c r="O56" s="2"/>
      <c r="P56" s="7"/>
    </row>
    <row r="57" spans="2:16" ht="15.75" thickBot="1" x14ac:dyDescent="0.25">
      <c r="B57" s="6"/>
      <c r="C57" s="34" t="s">
        <v>442</v>
      </c>
      <c r="D57" s="35" t="s">
        <v>445</v>
      </c>
      <c r="E57" s="234">
        <v>1</v>
      </c>
      <c r="F57" s="235">
        <v>24</v>
      </c>
      <c r="G57" s="241">
        <f t="shared" si="0"/>
        <v>12.5</v>
      </c>
      <c r="H57" s="114">
        <v>1.75</v>
      </c>
      <c r="I57" s="115">
        <v>0.1</v>
      </c>
      <c r="J57" s="116">
        <f t="shared" si="5"/>
        <v>0.17500000000000002</v>
      </c>
      <c r="K57" s="116">
        <f t="shared" si="6"/>
        <v>1.925</v>
      </c>
      <c r="L57" s="116">
        <f t="shared" si="3"/>
        <v>2.1875</v>
      </c>
      <c r="M57" s="116">
        <f t="shared" si="4"/>
        <v>24.0625</v>
      </c>
      <c r="N57" s="2"/>
      <c r="O57" s="2"/>
      <c r="P57" s="7"/>
    </row>
    <row r="58" spans="2:16" ht="15.75" thickBot="1" x14ac:dyDescent="0.25">
      <c r="B58" s="6"/>
      <c r="C58" s="34" t="s">
        <v>444</v>
      </c>
      <c r="D58" s="35" t="s">
        <v>445</v>
      </c>
      <c r="E58" s="234">
        <v>1</v>
      </c>
      <c r="F58" s="235">
        <v>24</v>
      </c>
      <c r="G58" s="241">
        <f t="shared" si="0"/>
        <v>12.5</v>
      </c>
      <c r="H58" s="114">
        <v>2.97</v>
      </c>
      <c r="I58" s="115">
        <v>0.1</v>
      </c>
      <c r="J58" s="116">
        <f t="shared" si="5"/>
        <v>0.29700000000000004</v>
      </c>
      <c r="K58" s="116">
        <f t="shared" si="6"/>
        <v>3.2670000000000003</v>
      </c>
      <c r="L58" s="116">
        <f t="shared" si="3"/>
        <v>3.7125000000000004</v>
      </c>
      <c r="M58" s="116">
        <f t="shared" si="4"/>
        <v>40.837500000000006</v>
      </c>
      <c r="N58" s="2"/>
      <c r="O58" s="2"/>
      <c r="P58" s="7"/>
    </row>
    <row r="59" spans="2:16" ht="15.75" thickBot="1" x14ac:dyDescent="0.25">
      <c r="B59" s="6"/>
      <c r="C59" s="34" t="s">
        <v>446</v>
      </c>
      <c r="D59" s="35" t="s">
        <v>14</v>
      </c>
      <c r="E59" s="234">
        <v>1</v>
      </c>
      <c r="F59" s="235">
        <v>6</v>
      </c>
      <c r="G59" s="241">
        <f t="shared" si="0"/>
        <v>3.5</v>
      </c>
      <c r="H59" s="114">
        <v>8.1</v>
      </c>
      <c r="I59" s="115">
        <v>0.1</v>
      </c>
      <c r="J59" s="116">
        <f t="shared" si="5"/>
        <v>0.81</v>
      </c>
      <c r="K59" s="116">
        <f t="shared" si="6"/>
        <v>8.91</v>
      </c>
      <c r="L59" s="116">
        <f t="shared" si="3"/>
        <v>2.835</v>
      </c>
      <c r="M59" s="116">
        <f t="shared" si="4"/>
        <v>31.185000000000002</v>
      </c>
      <c r="N59" s="2"/>
      <c r="O59" s="2"/>
      <c r="P59" s="7"/>
    </row>
    <row r="60" spans="2:16" ht="15.75" thickBot="1" x14ac:dyDescent="0.25">
      <c r="B60" s="6"/>
      <c r="C60" s="34" t="s">
        <v>448</v>
      </c>
      <c r="D60" s="35" t="s">
        <v>449</v>
      </c>
      <c r="E60" s="234">
        <v>1</v>
      </c>
      <c r="F60" s="235">
        <v>18</v>
      </c>
      <c r="G60" s="241">
        <f t="shared" si="0"/>
        <v>9.5</v>
      </c>
      <c r="H60" s="114">
        <v>1.3</v>
      </c>
      <c r="I60" s="115">
        <v>0.1</v>
      </c>
      <c r="J60" s="116">
        <f t="shared" si="5"/>
        <v>0.13</v>
      </c>
      <c r="K60" s="116">
        <f t="shared" si="6"/>
        <v>1.4300000000000002</v>
      </c>
      <c r="L60" s="116">
        <f t="shared" si="3"/>
        <v>1.2350000000000001</v>
      </c>
      <c r="M60" s="116">
        <f t="shared" si="4"/>
        <v>13.585000000000001</v>
      </c>
      <c r="N60" s="2"/>
      <c r="O60" s="2"/>
      <c r="P60" s="7"/>
    </row>
    <row r="61" spans="2:16" ht="15.75" thickBot="1" x14ac:dyDescent="0.25">
      <c r="B61" s="6"/>
      <c r="C61" s="34" t="s">
        <v>450</v>
      </c>
      <c r="D61" s="35" t="s">
        <v>449</v>
      </c>
      <c r="E61" s="234">
        <v>1</v>
      </c>
      <c r="F61" s="235">
        <v>12</v>
      </c>
      <c r="G61" s="241">
        <f t="shared" si="0"/>
        <v>6.5</v>
      </c>
      <c r="H61" s="114">
        <v>2.97</v>
      </c>
      <c r="I61" s="115">
        <v>0.1</v>
      </c>
      <c r="J61" s="116">
        <f t="shared" si="5"/>
        <v>0.29700000000000004</v>
      </c>
      <c r="K61" s="116">
        <f t="shared" si="6"/>
        <v>3.2670000000000003</v>
      </c>
      <c r="L61" s="116">
        <f t="shared" si="3"/>
        <v>1.9305000000000003</v>
      </c>
      <c r="M61" s="116">
        <f t="shared" si="4"/>
        <v>21.235500000000002</v>
      </c>
      <c r="N61" s="2"/>
      <c r="O61" s="2"/>
      <c r="P61" s="7"/>
    </row>
    <row r="62" spans="2:16" ht="15.75" thickBot="1" x14ac:dyDescent="0.25">
      <c r="B62" s="6"/>
      <c r="C62" s="34" t="s">
        <v>451</v>
      </c>
      <c r="D62" s="35" t="s">
        <v>449</v>
      </c>
      <c r="E62" s="234">
        <v>1</v>
      </c>
      <c r="F62" s="235">
        <v>18</v>
      </c>
      <c r="G62" s="241">
        <f t="shared" si="0"/>
        <v>9.5</v>
      </c>
      <c r="H62" s="114">
        <v>1.75</v>
      </c>
      <c r="I62" s="115">
        <v>0.1</v>
      </c>
      <c r="J62" s="116">
        <f t="shared" si="5"/>
        <v>0.17500000000000002</v>
      </c>
      <c r="K62" s="116">
        <f t="shared" si="6"/>
        <v>1.925</v>
      </c>
      <c r="L62" s="116">
        <f t="shared" si="3"/>
        <v>1.6625000000000001</v>
      </c>
      <c r="M62" s="116">
        <f t="shared" si="4"/>
        <v>18.287500000000001</v>
      </c>
      <c r="N62" s="2"/>
      <c r="O62" s="2"/>
      <c r="P62" s="7"/>
    </row>
    <row r="63" spans="2:16" ht="15.75" thickBot="1" x14ac:dyDescent="0.25">
      <c r="B63" s="6"/>
      <c r="C63" s="34" t="s">
        <v>452</v>
      </c>
      <c r="D63" s="35" t="s">
        <v>453</v>
      </c>
      <c r="E63" s="234">
        <v>1</v>
      </c>
      <c r="F63" s="235">
        <v>36</v>
      </c>
      <c r="G63" s="241">
        <f t="shared" si="0"/>
        <v>18.5</v>
      </c>
      <c r="H63" s="114">
        <v>0.99</v>
      </c>
      <c r="I63" s="115">
        <v>0.1</v>
      </c>
      <c r="J63" s="116">
        <f t="shared" si="5"/>
        <v>9.9000000000000005E-2</v>
      </c>
      <c r="K63" s="116">
        <f t="shared" si="6"/>
        <v>1.089</v>
      </c>
      <c r="L63" s="116">
        <f t="shared" si="3"/>
        <v>1.8315000000000001</v>
      </c>
      <c r="M63" s="116">
        <f t="shared" si="4"/>
        <v>20.1465</v>
      </c>
      <c r="N63" s="2"/>
      <c r="O63" s="2"/>
      <c r="P63" s="7"/>
    </row>
    <row r="64" spans="2:16" ht="15.75" thickBot="1" x14ac:dyDescent="0.25">
      <c r="B64" s="6"/>
      <c r="C64" s="34" t="s">
        <v>454</v>
      </c>
      <c r="D64" s="35" t="s">
        <v>453</v>
      </c>
      <c r="E64" s="234">
        <v>1</v>
      </c>
      <c r="F64" s="235">
        <v>6</v>
      </c>
      <c r="G64" s="241">
        <f t="shared" si="0"/>
        <v>3.5</v>
      </c>
      <c r="H64" s="114">
        <v>1.34</v>
      </c>
      <c r="I64" s="115">
        <v>0.1</v>
      </c>
      <c r="J64" s="116">
        <f t="shared" si="5"/>
        <v>0.13400000000000001</v>
      </c>
      <c r="K64" s="116">
        <f t="shared" si="6"/>
        <v>1.4740000000000002</v>
      </c>
      <c r="L64" s="116">
        <f t="shared" si="3"/>
        <v>0.46900000000000003</v>
      </c>
      <c r="M64" s="116">
        <f t="shared" si="4"/>
        <v>5.1590000000000007</v>
      </c>
      <c r="N64" s="2"/>
      <c r="O64" s="2"/>
      <c r="P64" s="7"/>
    </row>
    <row r="65" spans="2:16" ht="15.75" thickBot="1" x14ac:dyDescent="0.25">
      <c r="B65" s="6"/>
      <c r="C65" s="34" t="s">
        <v>456</v>
      </c>
      <c r="D65" s="35" t="s">
        <v>457</v>
      </c>
      <c r="E65" s="234">
        <v>1</v>
      </c>
      <c r="F65" s="235">
        <v>24</v>
      </c>
      <c r="G65" s="241">
        <f t="shared" si="0"/>
        <v>12.5</v>
      </c>
      <c r="H65" s="114">
        <v>1.26</v>
      </c>
      <c r="I65" s="115">
        <v>0.1</v>
      </c>
      <c r="J65" s="116">
        <f t="shared" si="5"/>
        <v>0.126</v>
      </c>
      <c r="K65" s="116">
        <f t="shared" si="6"/>
        <v>1.3860000000000001</v>
      </c>
      <c r="L65" s="116">
        <f t="shared" si="3"/>
        <v>1.575</v>
      </c>
      <c r="M65" s="116">
        <f t="shared" si="4"/>
        <v>17.325000000000003</v>
      </c>
      <c r="N65" s="2"/>
      <c r="O65" s="2"/>
      <c r="P65" s="7"/>
    </row>
    <row r="66" spans="2:16" ht="15.75" thickBot="1" x14ac:dyDescent="0.25">
      <c r="B66" s="6"/>
      <c r="C66" s="34" t="s">
        <v>460</v>
      </c>
      <c r="D66" s="35" t="s">
        <v>461</v>
      </c>
      <c r="E66" s="234">
        <v>1</v>
      </c>
      <c r="F66" s="235">
        <v>6</v>
      </c>
      <c r="G66" s="241">
        <f t="shared" si="0"/>
        <v>3.5</v>
      </c>
      <c r="H66" s="114">
        <v>1.79</v>
      </c>
      <c r="I66" s="115">
        <v>0.1</v>
      </c>
      <c r="J66" s="116">
        <f t="shared" si="5"/>
        <v>0.17900000000000002</v>
      </c>
      <c r="K66" s="116">
        <f t="shared" si="6"/>
        <v>1.9690000000000001</v>
      </c>
      <c r="L66" s="116">
        <f t="shared" si="3"/>
        <v>0.62650000000000006</v>
      </c>
      <c r="M66" s="116">
        <f t="shared" si="4"/>
        <v>6.8915000000000006</v>
      </c>
      <c r="N66" s="2"/>
      <c r="O66" s="2"/>
      <c r="P66" s="7"/>
    </row>
    <row r="67" spans="2:16" ht="15.75" thickBot="1" x14ac:dyDescent="0.25">
      <c r="B67" s="6"/>
      <c r="C67" s="34" t="s">
        <v>462</v>
      </c>
      <c r="D67" s="35" t="s">
        <v>463</v>
      </c>
      <c r="E67" s="234">
        <v>1</v>
      </c>
      <c r="F67" s="235">
        <v>6</v>
      </c>
      <c r="G67" s="241">
        <f t="shared" si="0"/>
        <v>3.5</v>
      </c>
      <c r="H67" s="114">
        <v>1.17</v>
      </c>
      <c r="I67" s="115">
        <v>0.1</v>
      </c>
      <c r="J67" s="116">
        <f t="shared" si="5"/>
        <v>0.11699999999999999</v>
      </c>
      <c r="K67" s="116">
        <f t="shared" si="6"/>
        <v>1.2869999999999999</v>
      </c>
      <c r="L67" s="116">
        <f t="shared" si="3"/>
        <v>0.40949999999999998</v>
      </c>
      <c r="M67" s="116">
        <f t="shared" si="4"/>
        <v>4.5045000000000002</v>
      </c>
      <c r="N67" s="2"/>
      <c r="O67" s="2"/>
      <c r="P67" s="7"/>
    </row>
    <row r="68" spans="2:16" ht="15.75" thickBot="1" x14ac:dyDescent="0.25">
      <c r="B68" s="6"/>
      <c r="C68" s="34" t="s">
        <v>465</v>
      </c>
      <c r="D68" s="35" t="s">
        <v>466</v>
      </c>
      <c r="E68" s="234">
        <v>1</v>
      </c>
      <c r="F68" s="235">
        <v>6</v>
      </c>
      <c r="G68" s="241">
        <f t="shared" si="0"/>
        <v>3.5</v>
      </c>
      <c r="H68" s="114">
        <v>0.99</v>
      </c>
      <c r="I68" s="115">
        <v>0.1</v>
      </c>
      <c r="J68" s="116">
        <f t="shared" si="5"/>
        <v>9.9000000000000005E-2</v>
      </c>
      <c r="K68" s="116">
        <f t="shared" si="6"/>
        <v>1.089</v>
      </c>
      <c r="L68" s="116">
        <f t="shared" si="3"/>
        <v>0.34650000000000003</v>
      </c>
      <c r="M68" s="116">
        <f t="shared" si="4"/>
        <v>3.8114999999999997</v>
      </c>
      <c r="N68" s="2"/>
      <c r="O68" s="2"/>
      <c r="P68" s="7"/>
    </row>
    <row r="69" spans="2:16" ht="15.75" thickBot="1" x14ac:dyDescent="0.25">
      <c r="B69" s="6"/>
      <c r="C69" s="34" t="s">
        <v>467</v>
      </c>
      <c r="D69" s="35" t="s">
        <v>468</v>
      </c>
      <c r="E69" s="234">
        <v>1</v>
      </c>
      <c r="F69" s="235">
        <v>12</v>
      </c>
      <c r="G69" s="241">
        <f t="shared" ref="G69:G78" si="7">(E69+F69)/2</f>
        <v>6.5</v>
      </c>
      <c r="H69" s="114">
        <v>0.64</v>
      </c>
      <c r="I69" s="115">
        <v>0.1</v>
      </c>
      <c r="J69" s="116">
        <f t="shared" si="5"/>
        <v>6.4000000000000001E-2</v>
      </c>
      <c r="K69" s="116">
        <f t="shared" si="6"/>
        <v>0.70399999999999996</v>
      </c>
      <c r="L69" s="116">
        <f t="shared" ref="L69:L79" si="8">G69*J69</f>
        <v>0.41600000000000004</v>
      </c>
      <c r="M69" s="116">
        <f t="shared" ref="M69:M78" si="9">G69*K69</f>
        <v>4.5759999999999996</v>
      </c>
      <c r="N69" s="2"/>
      <c r="O69" s="2"/>
      <c r="P69" s="7"/>
    </row>
    <row r="70" spans="2:16" ht="15.75" thickBot="1" x14ac:dyDescent="0.25">
      <c r="B70" s="6"/>
      <c r="C70" s="34" t="s">
        <v>469</v>
      </c>
      <c r="D70" s="35" t="s">
        <v>470</v>
      </c>
      <c r="E70" s="234">
        <v>1</v>
      </c>
      <c r="F70" s="235">
        <v>12</v>
      </c>
      <c r="G70" s="241">
        <f t="shared" si="7"/>
        <v>6.5</v>
      </c>
      <c r="H70" s="114">
        <v>0.5</v>
      </c>
      <c r="I70" s="115">
        <v>0.1</v>
      </c>
      <c r="J70" s="116">
        <f t="shared" si="5"/>
        <v>0.05</v>
      </c>
      <c r="K70" s="116">
        <f t="shared" si="6"/>
        <v>0.55000000000000004</v>
      </c>
      <c r="L70" s="116">
        <f t="shared" si="8"/>
        <v>0.32500000000000001</v>
      </c>
      <c r="M70" s="116">
        <f t="shared" si="9"/>
        <v>3.5750000000000002</v>
      </c>
      <c r="N70" s="2"/>
      <c r="O70" s="2"/>
      <c r="P70" s="7"/>
    </row>
    <row r="71" spans="2:16" ht="15.75" thickBot="1" x14ac:dyDescent="0.25">
      <c r="B71" s="6"/>
      <c r="C71" s="34" t="s">
        <v>471</v>
      </c>
      <c r="D71" s="35" t="s">
        <v>439</v>
      </c>
      <c r="E71" s="234">
        <v>1</v>
      </c>
      <c r="F71" s="235">
        <v>6</v>
      </c>
      <c r="G71" s="241">
        <f t="shared" si="7"/>
        <v>3.5</v>
      </c>
      <c r="H71" s="114">
        <v>1.4</v>
      </c>
      <c r="I71" s="115">
        <v>0.1</v>
      </c>
      <c r="J71" s="116">
        <f t="shared" si="5"/>
        <v>0.13999999999999999</v>
      </c>
      <c r="K71" s="116">
        <f t="shared" si="6"/>
        <v>1.5399999999999998</v>
      </c>
      <c r="L71" s="116">
        <f t="shared" si="8"/>
        <v>0.48999999999999994</v>
      </c>
      <c r="M71" s="116">
        <f t="shared" si="9"/>
        <v>5.39</v>
      </c>
      <c r="N71" s="2"/>
      <c r="O71" s="2"/>
      <c r="P71" s="7"/>
    </row>
    <row r="72" spans="2:16" ht="15.75" thickBot="1" x14ac:dyDescent="0.25">
      <c r="B72" s="6"/>
      <c r="C72" s="34" t="s">
        <v>472</v>
      </c>
      <c r="D72" s="35" t="s">
        <v>473</v>
      </c>
      <c r="E72" s="234">
        <v>1</v>
      </c>
      <c r="F72" s="235">
        <v>6</v>
      </c>
      <c r="G72" s="241">
        <f t="shared" si="7"/>
        <v>3.5</v>
      </c>
      <c r="H72" s="114">
        <v>1.57</v>
      </c>
      <c r="I72" s="115">
        <v>0.1</v>
      </c>
      <c r="J72" s="116">
        <f t="shared" si="5"/>
        <v>0.15700000000000003</v>
      </c>
      <c r="K72" s="116">
        <f t="shared" si="6"/>
        <v>1.7270000000000001</v>
      </c>
      <c r="L72" s="116">
        <f t="shared" si="8"/>
        <v>0.5495000000000001</v>
      </c>
      <c r="M72" s="116">
        <f t="shared" si="9"/>
        <v>6.0445000000000002</v>
      </c>
      <c r="N72" s="2"/>
      <c r="O72" s="2"/>
      <c r="P72" s="7"/>
    </row>
    <row r="73" spans="2:16" ht="15.75" thickBot="1" x14ac:dyDescent="0.25">
      <c r="B73" s="6"/>
      <c r="C73" s="34" t="s">
        <v>477</v>
      </c>
      <c r="D73" s="35" t="s">
        <v>478</v>
      </c>
      <c r="E73" s="234">
        <v>1</v>
      </c>
      <c r="F73" s="235">
        <v>6</v>
      </c>
      <c r="G73" s="241">
        <f t="shared" si="7"/>
        <v>3.5</v>
      </c>
      <c r="H73" s="114">
        <v>0.72</v>
      </c>
      <c r="I73" s="115">
        <v>0.1</v>
      </c>
      <c r="J73" s="116">
        <f t="shared" si="5"/>
        <v>7.1999999999999995E-2</v>
      </c>
      <c r="K73" s="116">
        <f t="shared" si="6"/>
        <v>0.79199999999999993</v>
      </c>
      <c r="L73" s="116">
        <f t="shared" si="8"/>
        <v>0.252</v>
      </c>
      <c r="M73" s="116">
        <f t="shared" si="9"/>
        <v>2.7719999999999998</v>
      </c>
      <c r="N73" s="2"/>
      <c r="O73" s="2"/>
      <c r="P73" s="7"/>
    </row>
    <row r="74" spans="2:16" ht="15.75" thickBot="1" x14ac:dyDescent="0.25">
      <c r="B74" s="6"/>
      <c r="C74" s="34" t="s">
        <v>479</v>
      </c>
      <c r="D74" s="35" t="s">
        <v>480</v>
      </c>
      <c r="E74" s="234">
        <v>1</v>
      </c>
      <c r="F74" s="235">
        <v>5</v>
      </c>
      <c r="G74" s="241">
        <f t="shared" si="7"/>
        <v>3</v>
      </c>
      <c r="H74" s="114">
        <v>1.08</v>
      </c>
      <c r="I74" s="115">
        <v>0.1</v>
      </c>
      <c r="J74" s="116">
        <f t="shared" si="5"/>
        <v>0.10800000000000001</v>
      </c>
      <c r="K74" s="116">
        <f t="shared" si="6"/>
        <v>1.1880000000000002</v>
      </c>
      <c r="L74" s="116">
        <f t="shared" si="8"/>
        <v>0.32400000000000007</v>
      </c>
      <c r="M74" s="116">
        <f t="shared" si="9"/>
        <v>3.5640000000000005</v>
      </c>
      <c r="N74" s="2"/>
      <c r="O74" s="2"/>
      <c r="P74" s="7"/>
    </row>
    <row r="75" spans="2:16" ht="15.75" thickBot="1" x14ac:dyDescent="0.25">
      <c r="B75" s="6"/>
      <c r="C75" s="34" t="s">
        <v>481</v>
      </c>
      <c r="D75" s="35" t="s">
        <v>482</v>
      </c>
      <c r="E75" s="234">
        <v>1</v>
      </c>
      <c r="F75" s="235">
        <v>6</v>
      </c>
      <c r="G75" s="241">
        <f t="shared" si="7"/>
        <v>3.5</v>
      </c>
      <c r="H75" s="114">
        <v>1.44</v>
      </c>
      <c r="I75" s="115">
        <v>0.1</v>
      </c>
      <c r="J75" s="116">
        <f t="shared" si="5"/>
        <v>0.14399999999999999</v>
      </c>
      <c r="K75" s="116">
        <f t="shared" si="6"/>
        <v>1.5839999999999999</v>
      </c>
      <c r="L75" s="116">
        <f t="shared" si="8"/>
        <v>0.504</v>
      </c>
      <c r="M75" s="116">
        <f t="shared" si="9"/>
        <v>5.5439999999999996</v>
      </c>
      <c r="N75" s="2"/>
      <c r="O75" s="2"/>
      <c r="P75" s="7"/>
    </row>
    <row r="76" spans="2:16" ht="15.75" thickBot="1" x14ac:dyDescent="0.25">
      <c r="B76" s="6"/>
      <c r="C76" s="34" t="s">
        <v>483</v>
      </c>
      <c r="D76" s="35" t="s">
        <v>484</v>
      </c>
      <c r="E76" s="234">
        <v>1</v>
      </c>
      <c r="F76" s="235">
        <v>12</v>
      </c>
      <c r="G76" s="241">
        <f t="shared" si="7"/>
        <v>6.5</v>
      </c>
      <c r="H76" s="114">
        <v>1.8</v>
      </c>
      <c r="I76" s="115">
        <v>0.1</v>
      </c>
      <c r="J76" s="116">
        <f t="shared" si="5"/>
        <v>0.18000000000000002</v>
      </c>
      <c r="K76" s="116">
        <f t="shared" si="6"/>
        <v>1.98</v>
      </c>
      <c r="L76" s="116">
        <f t="shared" si="8"/>
        <v>1.1700000000000002</v>
      </c>
      <c r="M76" s="116">
        <f t="shared" si="9"/>
        <v>12.87</v>
      </c>
      <c r="N76" s="2"/>
      <c r="O76" s="2"/>
      <c r="P76" s="7"/>
    </row>
    <row r="77" spans="2:16" ht="15.75" thickBot="1" x14ac:dyDescent="0.25">
      <c r="B77" s="6"/>
      <c r="C77" s="34" t="s">
        <v>485</v>
      </c>
      <c r="D77" s="35" t="s">
        <v>486</v>
      </c>
      <c r="E77" s="234">
        <v>1</v>
      </c>
      <c r="F77" s="235">
        <v>2</v>
      </c>
      <c r="G77" s="241">
        <f t="shared" si="7"/>
        <v>1.5</v>
      </c>
      <c r="H77" s="114">
        <v>1.65</v>
      </c>
      <c r="I77" s="115">
        <v>0.1</v>
      </c>
      <c r="J77" s="116">
        <f t="shared" si="5"/>
        <v>0.16500000000000001</v>
      </c>
      <c r="K77" s="116">
        <f t="shared" si="6"/>
        <v>1.8149999999999999</v>
      </c>
      <c r="L77" s="116">
        <f t="shared" si="8"/>
        <v>0.2475</v>
      </c>
      <c r="M77" s="116">
        <f t="shared" si="9"/>
        <v>2.7225000000000001</v>
      </c>
      <c r="N77" s="2"/>
      <c r="O77" s="2"/>
      <c r="P77" s="7"/>
    </row>
    <row r="78" spans="2:16" ht="15.75" thickBot="1" x14ac:dyDescent="0.25">
      <c r="B78" s="6"/>
      <c r="C78" s="34" t="s">
        <v>487</v>
      </c>
      <c r="D78" s="35" t="s">
        <v>488</v>
      </c>
      <c r="E78" s="234">
        <v>1</v>
      </c>
      <c r="F78" s="235">
        <v>1</v>
      </c>
      <c r="G78" s="241">
        <f t="shared" si="7"/>
        <v>1</v>
      </c>
      <c r="H78" s="114">
        <v>0.81</v>
      </c>
      <c r="I78" s="115">
        <v>0.1</v>
      </c>
      <c r="J78" s="116">
        <f t="shared" si="5"/>
        <v>8.1000000000000016E-2</v>
      </c>
      <c r="K78" s="116">
        <f t="shared" si="6"/>
        <v>0.89100000000000001</v>
      </c>
      <c r="L78" s="116">
        <f t="shared" si="8"/>
        <v>8.1000000000000016E-2</v>
      </c>
      <c r="M78" s="116">
        <f t="shared" si="9"/>
        <v>0.89100000000000001</v>
      </c>
      <c r="N78" s="2"/>
      <c r="O78" s="2"/>
      <c r="P78" s="7"/>
    </row>
    <row r="79" spans="2:16" ht="13.5" thickBot="1" x14ac:dyDescent="0.25">
      <c r="B79" s="8"/>
      <c r="C79" s="164"/>
      <c r="D79" s="164"/>
      <c r="E79" s="253"/>
      <c r="F79" s="253"/>
      <c r="G79" s="54">
        <f t="shared" ref="G79" si="10">E79+F79</f>
        <v>0</v>
      </c>
      <c r="H79" s="167"/>
      <c r="I79" s="160"/>
      <c r="J79" s="161"/>
      <c r="K79" s="161"/>
      <c r="L79" s="116">
        <f t="shared" si="8"/>
        <v>0</v>
      </c>
      <c r="M79" s="161"/>
      <c r="N79" s="9"/>
      <c r="O79" s="9"/>
      <c r="P79" s="10"/>
    </row>
    <row r="80" spans="2:16" x14ac:dyDescent="0.2">
      <c r="C80" s="31"/>
      <c r="D80" s="31"/>
      <c r="E80" s="168"/>
      <c r="F80" s="168"/>
      <c r="G80" s="168"/>
      <c r="H80" s="31"/>
      <c r="I80" s="31"/>
      <c r="J80" s="31"/>
      <c r="K80" s="31"/>
      <c r="L80" s="169">
        <f>SUM(L4:L79)</f>
        <v>318.32650000000007</v>
      </c>
      <c r="M80" s="170">
        <f>SUM(M4:M79)</f>
        <v>4171.6979999999985</v>
      </c>
    </row>
    <row r="81" spans="3:13" x14ac:dyDescent="0.2">
      <c r="C81" s="31"/>
      <c r="D81" s="31"/>
      <c r="E81" s="168"/>
      <c r="F81" s="168"/>
      <c r="G81" s="168"/>
      <c r="H81" s="31"/>
      <c r="I81" s="31"/>
      <c r="J81" s="31"/>
      <c r="K81" s="31"/>
      <c r="L81" s="171" t="s">
        <v>55</v>
      </c>
      <c r="M81" s="172">
        <f>M80-L80</f>
        <v>3853.3714999999984</v>
      </c>
    </row>
  </sheetData>
  <phoneticPr fontId="1" type="noConversion"/>
  <pageMargins left="0.75" right="0.75" top="1" bottom="1" header="0" footer="0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RELACIÓN DE LOTES</vt:lpstr>
      <vt:lpstr>1.FRUTAS Y VERDURAS</vt:lpstr>
      <vt:lpstr>2.CONGELADOS</vt:lpstr>
      <vt:lpstr>3.CARNES</vt:lpstr>
      <vt:lpstr>3.CHARCUTERIA</vt:lpstr>
      <vt:lpstr>4.PAN Y PASTELES</vt:lpstr>
      <vt:lpstr>5.LECHE, LACTEOS Y QUESOS</vt:lpstr>
      <vt:lpstr>6.ACEITES</vt:lpstr>
      <vt:lpstr>7.PRODUCTOS VARIOS</vt:lpstr>
      <vt:lpstr>8.BEBIDAS</vt:lpstr>
      <vt:lpstr>9.COMBUSTIBLE</vt:lpstr>
      <vt:lpstr>10.ROPA</vt:lpstr>
      <vt:lpstr>11.HUEVOS Y DERIVADOS</vt:lpstr>
      <vt:lpstr>12.TURRÓN Y MANTECADOS</vt:lpstr>
      <vt:lpstr>13GALLETAS, PAN TOSTADO Y MAGDA</vt:lpstr>
      <vt:lpstr>14. LIMPIEZA</vt:lpstr>
      <vt:lpstr>15. HIGIENE</vt:lpstr>
      <vt:lpstr>16. MENAJE TEXTIL</vt:lpstr>
    </vt:vector>
  </TitlesOfParts>
  <Company>Resi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semendez</dc:creator>
  <cp:lastModifiedBy>asolaber</cp:lastModifiedBy>
  <cp:lastPrinted>2023-11-14T12:47:45Z</cp:lastPrinted>
  <dcterms:created xsi:type="dcterms:W3CDTF">2018-04-09T12:15:16Z</dcterms:created>
  <dcterms:modified xsi:type="dcterms:W3CDTF">2023-11-15T13:55:53Z</dcterms:modified>
</cp:coreProperties>
</file>